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X:\04 税制係\390 市税概要\市税概要原稿\令和７年度\ダッシュボード等\"/>
    </mc:Choice>
  </mc:AlternateContent>
  <xr:revisionPtr revIDLastSave="0" documentId="13_ncr:1_{8BE3C13E-6185-4F18-8A96-917260DEDD5F}" xr6:coauthVersionLast="47" xr6:coauthVersionMax="47" xr10:uidLastSave="{00000000-0000-0000-0000-000000000000}"/>
  <workbookProtection workbookAlgorithmName="SHA-512" workbookHashValue="fk84ckN57P5X1IGYDHOxTP3AoB29Og16OJOMet3QanPVxu8LN9oWNKfTxznh3tq2W1CompeLMfHFNstyppmlXg==" workbookSaltValue="tsR//NMrM1Ht5iFEUlFw7w==" workbookSpinCount="100000" lockStructure="1"/>
  <bookViews>
    <workbookView xWindow="-120" yWindow="-120" windowWidth="21840" windowHeight="14190" xr2:uid="{BFD8F0AF-8452-41F9-856B-181DFDFDA2D7}"/>
  </bookViews>
  <sheets>
    <sheet name="ダッシュボード" sheetId="3" r:id="rId1"/>
    <sheet name="ピボット" sheetId="2" state="hidden" r:id="rId2"/>
    <sheet name="データ" sheetId="1" state="hidden" r:id="rId3"/>
    <sheet name="カメラ" sheetId="4" state="hidden" r:id="rId4"/>
    <sheet name="年度更新" sheetId="5" state="hidden" r:id="rId5"/>
  </sheets>
  <definedNames>
    <definedName name="スライサー_年度">#N/A</definedName>
  </definedNames>
  <calcPr calcId="191029"/>
  <pivotCaches>
    <pivotCache cacheId="0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2" i="1"/>
  <c r="A2" i="4"/>
  <c r="A3" i="4"/>
  <c r="A4" i="4"/>
  <c r="A5" i="4"/>
  <c r="A6" i="4"/>
  <c r="A7" i="4"/>
  <c r="A8" i="4"/>
  <c r="E30" i="2"/>
  <c r="E15" i="2"/>
  <c r="E28" i="2"/>
  <c r="E16" i="2"/>
  <c r="E24" i="2"/>
  <c r="E29" i="2"/>
  <c r="E18" i="2"/>
  <c r="E23" i="2"/>
  <c r="E27" i="2"/>
  <c r="E20" i="2"/>
  <c r="E19" i="2"/>
  <c r="E17" i="2"/>
  <c r="E26" i="2"/>
  <c r="E22" i="2"/>
  <c r="E14" i="2"/>
  <c r="E13" i="2"/>
  <c r="E21" i="2"/>
  <c r="E11" i="2"/>
  <c r="E12" i="2"/>
  <c r="E25" i="2"/>
  <c r="O3" i="2" l="1" a="1"/>
  <c r="O3" i="2" s="1"/>
  <c r="L3" i="2" a="1"/>
  <c r="L3" i="2" s="1"/>
  <c r="I3" i="2" a="1"/>
  <c r="I3" i="2" s="1"/>
  <c r="F14" i="2"/>
  <c r="H8" i="4"/>
  <c r="I8" i="4" s="1"/>
  <c r="H10" i="4"/>
  <c r="I10" i="4" s="1"/>
  <c r="H14" i="4"/>
  <c r="I14" i="4" s="1"/>
  <c r="H9" i="4"/>
  <c r="I9" i="4" s="1"/>
  <c r="H7" i="4"/>
  <c r="I7" i="4" s="1"/>
  <c r="H5" i="4"/>
  <c r="I5" i="4" s="1"/>
  <c r="H11" i="4"/>
  <c r="I11" i="4" s="1"/>
  <c r="H3" i="4"/>
  <c r="I3" i="4" s="1"/>
  <c r="H13" i="4"/>
  <c r="I13" i="4" s="1"/>
  <c r="H2" i="4"/>
  <c r="I2" i="4" s="1"/>
  <c r="H4" i="4"/>
  <c r="I4" i="4" s="1"/>
  <c r="H12" i="4"/>
  <c r="I12" i="4" s="1"/>
  <c r="H6" i="4"/>
  <c r="I6" i="4" s="1"/>
  <c r="F15" i="2"/>
  <c r="E4" i="2"/>
  <c r="E10" i="2"/>
  <c r="E8" i="2"/>
  <c r="E7" i="2"/>
  <c r="E5" i="2"/>
  <c r="E6" i="2"/>
  <c r="E9" i="2"/>
  <c r="E3" i="2"/>
  <c r="B2" i="4" l="1"/>
  <c r="C2" i="4" s="1"/>
  <c r="B5" i="4"/>
  <c r="C5" i="4" s="1"/>
  <c r="B3" i="4"/>
  <c r="C3" i="4" s="1"/>
  <c r="B6" i="4"/>
  <c r="C6" i="4" s="1"/>
  <c r="B7" i="4"/>
  <c r="C7" i="4" s="1"/>
  <c r="B8" i="4"/>
  <c r="C8" i="4" s="1"/>
  <c r="B4" i="4"/>
  <c r="C4" i="4" s="1"/>
  <c r="D4" i="4" l="1"/>
  <c r="D8" i="4"/>
  <c r="D7" i="4"/>
  <c r="D3" i="4"/>
  <c r="D6" i="4"/>
  <c r="D5" i="4"/>
  <c r="D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<sst xmlns="http://schemas.openxmlformats.org/spreadsheetml/2006/main" count="160" uniqueCount="156">
  <si>
    <t>年度</t>
    <rPh sb="0" eb="2">
      <t>ネンド</t>
    </rPh>
    <phoneticPr fontId="1"/>
  </si>
  <si>
    <t>個人市民税</t>
    <rPh sb="0" eb="5">
      <t>コジンシミンゼイ</t>
    </rPh>
    <phoneticPr fontId="1"/>
  </si>
  <si>
    <t>法人市民税</t>
    <rPh sb="0" eb="5">
      <t>ホウジンシミンゼイ</t>
    </rPh>
    <phoneticPr fontId="1"/>
  </si>
  <si>
    <t>固定資産税</t>
    <rPh sb="0" eb="5">
      <t>コテイシサンゼイ</t>
    </rPh>
    <phoneticPr fontId="1"/>
  </si>
  <si>
    <t>都市計画税</t>
    <rPh sb="0" eb="5">
      <t>トシケイカクゼイ</t>
    </rPh>
    <phoneticPr fontId="1"/>
  </si>
  <si>
    <t>軽自動車税</t>
    <rPh sb="0" eb="5">
      <t>ケイジドウシャゼイ</t>
    </rPh>
    <phoneticPr fontId="1"/>
  </si>
  <si>
    <t>市たばこ税</t>
    <rPh sb="0" eb="1">
      <t>シ</t>
    </rPh>
    <rPh sb="4" eb="5">
      <t>ゼイ</t>
    </rPh>
    <phoneticPr fontId="1"/>
  </si>
  <si>
    <t>入湯税</t>
    <rPh sb="0" eb="3">
      <t>ニュウトウゼイ</t>
    </rPh>
    <phoneticPr fontId="1"/>
  </si>
  <si>
    <t>市税合計</t>
    <rPh sb="0" eb="2">
      <t>シゼイ</t>
    </rPh>
    <rPh sb="2" eb="4">
      <t>ゴウケイ</t>
    </rPh>
    <phoneticPr fontId="1"/>
  </si>
  <si>
    <t>前年度比</t>
    <rPh sb="0" eb="4">
      <t>ゼンネンドヒ</t>
    </rPh>
    <phoneticPr fontId="1"/>
  </si>
  <si>
    <t>市税以外</t>
    <rPh sb="0" eb="2">
      <t>シゼイ</t>
    </rPh>
    <rPh sb="2" eb="4">
      <t>イガイ</t>
    </rPh>
    <phoneticPr fontId="1"/>
  </si>
  <si>
    <t>歳入総額</t>
    <rPh sb="0" eb="2">
      <t>サイニュウ</t>
    </rPh>
    <rPh sb="2" eb="4">
      <t>ソウガク</t>
    </rPh>
    <phoneticPr fontId="1"/>
  </si>
  <si>
    <t>市税収納率</t>
    <rPh sb="0" eb="5">
      <t>シゼイシュウノウリツ</t>
    </rPh>
    <phoneticPr fontId="1"/>
  </si>
  <si>
    <t>給与所得者の割合</t>
    <rPh sb="0" eb="5">
      <t>キュウヨショトクシャ</t>
    </rPh>
    <rPh sb="6" eb="8">
      <t>ワリアイ</t>
    </rPh>
    <phoneticPr fontId="2"/>
  </si>
  <si>
    <t>1人当たり市税負担額</t>
    <rPh sb="0" eb="3">
      <t>ヒトリア</t>
    </rPh>
    <rPh sb="5" eb="9">
      <t>シゼイフタン</t>
    </rPh>
    <rPh sb="9" eb="10">
      <t>ガク</t>
    </rPh>
    <phoneticPr fontId="1"/>
  </si>
  <si>
    <t>１世帯当たり税負担額</t>
    <rPh sb="1" eb="4">
      <t>セタイア</t>
    </rPh>
    <rPh sb="6" eb="10">
      <t>ゼイフタンガク</t>
    </rPh>
    <phoneticPr fontId="1"/>
  </si>
  <si>
    <t>１人当たり所得</t>
    <rPh sb="0" eb="3">
      <t>ヒトリア</t>
    </rPh>
    <rPh sb="5" eb="7">
      <t>ショトク</t>
    </rPh>
    <phoneticPr fontId="1"/>
  </si>
  <si>
    <t>人口</t>
    <rPh sb="0" eb="2">
      <t>ジンコウ</t>
    </rPh>
    <phoneticPr fontId="2"/>
  </si>
  <si>
    <t>世帯数</t>
    <rPh sb="0" eb="3">
      <t>セタイスウ</t>
    </rPh>
    <phoneticPr fontId="2"/>
  </si>
  <si>
    <t>法人数</t>
    <rPh sb="0" eb="3">
      <t>ホウジンスウ</t>
    </rPh>
    <phoneticPr fontId="2"/>
  </si>
  <si>
    <t>原付台数</t>
    <rPh sb="0" eb="2">
      <t>ゲンツキ</t>
    </rPh>
    <rPh sb="2" eb="4">
      <t>ダイスウ</t>
    </rPh>
    <phoneticPr fontId="2"/>
  </si>
  <si>
    <t>軽四輪等台数</t>
    <rPh sb="0" eb="3">
      <t>ケイヨンリン</t>
    </rPh>
    <rPh sb="3" eb="4">
      <t>トウ</t>
    </rPh>
    <rPh sb="4" eb="6">
      <t>ダイスウ</t>
    </rPh>
    <phoneticPr fontId="2"/>
  </si>
  <si>
    <t>たばこ売上（万本）</t>
    <rPh sb="3" eb="5">
      <t>ウリアゲ</t>
    </rPh>
    <rPh sb="6" eb="7">
      <t>マン</t>
    </rPh>
    <rPh sb="7" eb="8">
      <t>ホン</t>
    </rPh>
    <phoneticPr fontId="2"/>
  </si>
  <si>
    <t>給与所得者数</t>
    <rPh sb="0" eb="5">
      <t>キュウヨショトクシャ</t>
    </rPh>
    <rPh sb="5" eb="6">
      <t>スウ</t>
    </rPh>
    <phoneticPr fontId="2"/>
  </si>
  <si>
    <t>営業所得者数</t>
    <rPh sb="0" eb="2">
      <t>エイギョウ</t>
    </rPh>
    <rPh sb="2" eb="6">
      <t>ショトクシャスウ</t>
    </rPh>
    <phoneticPr fontId="2"/>
  </si>
  <si>
    <t>農業所得者数</t>
    <rPh sb="0" eb="5">
      <t>ノウギョウショトクシャ</t>
    </rPh>
    <rPh sb="5" eb="6">
      <t>スウ</t>
    </rPh>
    <phoneticPr fontId="2"/>
  </si>
  <si>
    <t>宅地面積（千平米）</t>
    <rPh sb="0" eb="4">
      <t>タクチメンセキ</t>
    </rPh>
    <rPh sb="5" eb="8">
      <t>センヘイベイ</t>
    </rPh>
    <phoneticPr fontId="2"/>
  </si>
  <si>
    <t>田畑面積（千平米）</t>
    <rPh sb="0" eb="4">
      <t>タハタメンセキ</t>
    </rPh>
    <rPh sb="5" eb="8">
      <t>センヘイベイ</t>
    </rPh>
    <phoneticPr fontId="2"/>
  </si>
  <si>
    <t>木造建物数</t>
    <rPh sb="0" eb="5">
      <t>モクゾウタテモノスウ</t>
    </rPh>
    <phoneticPr fontId="2"/>
  </si>
  <si>
    <t>非木造建物数</t>
    <rPh sb="0" eb="1">
      <t>ヒ</t>
    </rPh>
    <rPh sb="1" eb="6">
      <t>モクゾウタテモノスウ</t>
    </rPh>
    <phoneticPr fontId="2"/>
  </si>
  <si>
    <t>合計 / 個人市民税</t>
  </si>
  <si>
    <t>合計 / 法人市民税</t>
  </si>
  <si>
    <t>合計 / 固定資産税</t>
  </si>
  <si>
    <t>合計 / 都市計画税</t>
  </si>
  <si>
    <t>合計 / 軽自動車税</t>
  </si>
  <si>
    <t>値</t>
  </si>
  <si>
    <t>合計 / 市たばこ税</t>
  </si>
  <si>
    <t>合計 / 入湯税</t>
  </si>
  <si>
    <t>合計 / 市税合計</t>
  </si>
  <si>
    <t>合計 / 年度</t>
  </si>
  <si>
    <t>個人市民税</t>
    <rPh sb="0" eb="5">
      <t>コジンシミンゼイ</t>
    </rPh>
    <phoneticPr fontId="4"/>
  </si>
  <si>
    <t>法人市民税</t>
    <rPh sb="0" eb="5">
      <t>ホウジンシミンゼイ</t>
    </rPh>
    <phoneticPr fontId="4"/>
  </si>
  <si>
    <t>固定資産税</t>
    <rPh sb="0" eb="5">
      <t>コテイシサンゼイ</t>
    </rPh>
    <phoneticPr fontId="4"/>
  </si>
  <si>
    <t>都市計画税</t>
    <rPh sb="0" eb="5">
      <t>トシケイカクゼイ</t>
    </rPh>
    <phoneticPr fontId="4"/>
  </si>
  <si>
    <t>軽自動車税</t>
    <rPh sb="0" eb="5">
      <t>ケイジドウシャゼイ</t>
    </rPh>
    <phoneticPr fontId="4"/>
  </si>
  <si>
    <t>市たばこ税</t>
    <rPh sb="0" eb="1">
      <t>シ</t>
    </rPh>
    <rPh sb="4" eb="5">
      <t>ゼイ</t>
    </rPh>
    <phoneticPr fontId="4"/>
  </si>
  <si>
    <t>入湯税</t>
    <rPh sb="0" eb="3">
      <t>ニュウトウゼイ</t>
    </rPh>
    <phoneticPr fontId="4"/>
  </si>
  <si>
    <t>市税合計</t>
    <rPh sb="0" eb="4">
      <t>シゼイゴウケイ</t>
    </rPh>
    <phoneticPr fontId="4"/>
  </si>
  <si>
    <t>年度</t>
    <rPh sb="0" eb="2">
      <t>ネンド</t>
    </rPh>
    <phoneticPr fontId="4"/>
  </si>
  <si>
    <t>合計 / 前年度比</t>
  </si>
  <si>
    <t>合計 / 市税以外</t>
  </si>
  <si>
    <t>合計 / 歳入総額</t>
  </si>
  <si>
    <t>合計 / 市税収納率</t>
  </si>
  <si>
    <t>合計 / 給与所得者の割合</t>
  </si>
  <si>
    <t>合計 / 人口</t>
  </si>
  <si>
    <t>合計 / 世帯数</t>
  </si>
  <si>
    <t>合計 / 法人数</t>
  </si>
  <si>
    <t>合計 / 原付台数</t>
  </si>
  <si>
    <t>合計 / 軽四輪等台数</t>
  </si>
  <si>
    <t>合計 / たばこ売上（万本）</t>
  </si>
  <si>
    <t>合計 / 給与所得者数</t>
  </si>
  <si>
    <t>合計 / 営業所得者数</t>
  </si>
  <si>
    <t>合計 / 農業所得者数</t>
  </si>
  <si>
    <t>合計 / 宅地面積（千平米）</t>
  </si>
  <si>
    <t>合計 / 田畑面積（千平米）</t>
  </si>
  <si>
    <t>合計 / 木造建物数</t>
  </si>
  <si>
    <t>合計 / 非木造建物数</t>
  </si>
  <si>
    <t>個数 / 1人当たり市税負担額</t>
  </si>
  <si>
    <t>刈谷市の税金</t>
    <rPh sb="0" eb="3">
      <t>カリヤシ</t>
    </rPh>
    <rPh sb="4" eb="6">
      <t>ゼイキン</t>
    </rPh>
    <phoneticPr fontId="3"/>
  </si>
  <si>
    <t>Kariya City Tax</t>
  </si>
  <si>
    <t>前年度比</t>
    <rPh sb="0" eb="4">
      <t>ゼンネンドヒ</t>
    </rPh>
    <phoneticPr fontId="4"/>
  </si>
  <si>
    <t>ピボットテーブル</t>
    <phoneticPr fontId="4"/>
  </si>
  <si>
    <t>市税以外</t>
    <rPh sb="0" eb="4">
      <t>シゼイイガイ</t>
    </rPh>
    <phoneticPr fontId="4"/>
  </si>
  <si>
    <t>歳入総額</t>
    <rPh sb="0" eb="4">
      <t>サイニュウソウガク</t>
    </rPh>
    <phoneticPr fontId="4"/>
  </si>
  <si>
    <t>市税収納率</t>
    <rPh sb="0" eb="5">
      <t>シゼイシュウノウリツ</t>
    </rPh>
    <phoneticPr fontId="4"/>
  </si>
  <si>
    <t>給与所得者の割合</t>
    <rPh sb="0" eb="5">
      <t>キュウヨショトクシャ</t>
    </rPh>
    <rPh sb="6" eb="8">
      <t>ワリアイ</t>
    </rPh>
    <phoneticPr fontId="4"/>
  </si>
  <si>
    <t>人口</t>
    <rPh sb="0" eb="2">
      <t>ジンコウ</t>
    </rPh>
    <phoneticPr fontId="4"/>
  </si>
  <si>
    <t>世帯数</t>
    <rPh sb="0" eb="3">
      <t>セタイスウ</t>
    </rPh>
    <phoneticPr fontId="4"/>
  </si>
  <si>
    <t>法人数</t>
    <rPh sb="0" eb="3">
      <t>ホウジンスウ</t>
    </rPh>
    <phoneticPr fontId="4"/>
  </si>
  <si>
    <t>原付台数</t>
    <rPh sb="0" eb="4">
      <t>ゲンツキダイスウ</t>
    </rPh>
    <phoneticPr fontId="4"/>
  </si>
  <si>
    <t>軽四輪等台数</t>
    <rPh sb="0" eb="4">
      <t>ケイヨンリントウ</t>
    </rPh>
    <rPh sb="4" eb="6">
      <t>ダイスウ</t>
    </rPh>
    <phoneticPr fontId="4"/>
  </si>
  <si>
    <t>たばこ売上本数</t>
    <rPh sb="3" eb="5">
      <t>ウリアゲ</t>
    </rPh>
    <rPh sb="5" eb="7">
      <t>ホンスウ</t>
    </rPh>
    <phoneticPr fontId="4"/>
  </si>
  <si>
    <t>給与所得者数</t>
    <rPh sb="0" eb="6">
      <t>キュウヨショトクシャスウ</t>
    </rPh>
    <phoneticPr fontId="4"/>
  </si>
  <si>
    <t>営業所得者数</t>
    <rPh sb="0" eb="2">
      <t>エイギョウ</t>
    </rPh>
    <rPh sb="2" eb="6">
      <t>ショトクシャスウ</t>
    </rPh>
    <phoneticPr fontId="4"/>
  </si>
  <si>
    <t>農業所得者数</t>
    <rPh sb="0" eb="6">
      <t>ノウギョウショトクシャスウ</t>
    </rPh>
    <phoneticPr fontId="4"/>
  </si>
  <si>
    <t>宅地面積</t>
    <rPh sb="0" eb="4">
      <t>タクチメンセキ</t>
    </rPh>
    <phoneticPr fontId="4"/>
  </si>
  <si>
    <t>田畑面積</t>
    <rPh sb="0" eb="2">
      <t>タハタ</t>
    </rPh>
    <rPh sb="2" eb="4">
      <t>メンセキ</t>
    </rPh>
    <phoneticPr fontId="4"/>
  </si>
  <si>
    <t>木造建物数</t>
    <rPh sb="0" eb="2">
      <t>モクゾウ</t>
    </rPh>
    <rPh sb="2" eb="5">
      <t>タテモノスウ</t>
    </rPh>
    <phoneticPr fontId="4"/>
  </si>
  <si>
    <t>非木造建物数</t>
    <rPh sb="0" eb="1">
      <t>ヒ</t>
    </rPh>
    <rPh sb="1" eb="3">
      <t>モクゾウ</t>
    </rPh>
    <rPh sb="3" eb="6">
      <t>タテモノスウ</t>
    </rPh>
    <phoneticPr fontId="4"/>
  </si>
  <si>
    <t>1人当たり市税負担額</t>
    <rPh sb="1" eb="3">
      <t>ニンア</t>
    </rPh>
    <rPh sb="5" eb="7">
      <t>シゼイ</t>
    </rPh>
    <rPh sb="7" eb="10">
      <t>フタンガク</t>
    </rPh>
    <phoneticPr fontId="4"/>
  </si>
  <si>
    <t>円</t>
    <rPh sb="0" eb="1">
      <t>エン</t>
    </rPh>
    <phoneticPr fontId="4"/>
  </si>
  <si>
    <t>前年度比（</t>
    <phoneticPr fontId="4"/>
  </si>
  <si>
    <t>円）</t>
    <rPh sb="0" eb="1">
      <t>エン</t>
    </rPh>
    <phoneticPr fontId="4"/>
  </si>
  <si>
    <t>貼り付け用１</t>
    <rPh sb="0" eb="1">
      <t>ハ</t>
    </rPh>
    <rPh sb="2" eb="3">
      <t>ツ</t>
    </rPh>
    <rPh sb="4" eb="5">
      <t>ヨウ</t>
    </rPh>
    <phoneticPr fontId="4"/>
  </si>
  <si>
    <t>人口</t>
    <rPh sb="0" eb="2">
      <t>ジンコウ</t>
    </rPh>
    <phoneticPr fontId="11"/>
  </si>
  <si>
    <t>世帯数</t>
    <rPh sb="0" eb="3">
      <t>セタイスウ</t>
    </rPh>
    <phoneticPr fontId="11"/>
  </si>
  <si>
    <t>法人数</t>
    <rPh sb="0" eb="3">
      <t>ホウジンスウ</t>
    </rPh>
    <phoneticPr fontId="11"/>
  </si>
  <si>
    <t>原付台数</t>
    <rPh sb="0" eb="4">
      <t>ゲンツキダイスウ</t>
    </rPh>
    <phoneticPr fontId="11"/>
  </si>
  <si>
    <t>軽四輪等台数</t>
    <rPh sb="0" eb="4">
      <t>ケイヨンリントウ</t>
    </rPh>
    <rPh sb="4" eb="6">
      <t>ダイスウ</t>
    </rPh>
    <phoneticPr fontId="11"/>
  </si>
  <si>
    <t>たばこ売上</t>
    <rPh sb="3" eb="5">
      <t>ウリアゲ</t>
    </rPh>
    <phoneticPr fontId="11"/>
  </si>
  <si>
    <t>給与所得者数</t>
    <rPh sb="0" eb="5">
      <t>キュウヨショトクシャ</t>
    </rPh>
    <rPh sb="5" eb="6">
      <t>スウ</t>
    </rPh>
    <phoneticPr fontId="11"/>
  </si>
  <si>
    <t>営業所得者数</t>
    <rPh sb="0" eb="6">
      <t>エイギョウショトクシャスウ</t>
    </rPh>
    <phoneticPr fontId="11"/>
  </si>
  <si>
    <t>農業所得者数</t>
    <rPh sb="0" eb="6">
      <t>ノウギョウショトクシャスウ</t>
    </rPh>
    <phoneticPr fontId="11"/>
  </si>
  <si>
    <t>宅地面積</t>
    <rPh sb="0" eb="4">
      <t>タクチメンセキ</t>
    </rPh>
    <phoneticPr fontId="11"/>
  </si>
  <si>
    <t>田畑面積</t>
    <rPh sb="0" eb="2">
      <t>タハタ</t>
    </rPh>
    <rPh sb="2" eb="4">
      <t>メンセキ</t>
    </rPh>
    <phoneticPr fontId="11"/>
  </si>
  <si>
    <t>木造建物数</t>
    <rPh sb="0" eb="5">
      <t>モクゾウタテモノスウ</t>
    </rPh>
    <phoneticPr fontId="11"/>
  </si>
  <si>
    <t>非木造建物数</t>
    <rPh sb="0" eb="1">
      <t>ヒ</t>
    </rPh>
    <rPh sb="1" eb="6">
      <t>モクゾウタテモノスウ</t>
    </rPh>
    <phoneticPr fontId="11"/>
  </si>
  <si>
    <t>貼り付け用２</t>
    <rPh sb="0" eb="1">
      <t>ハ</t>
    </rPh>
    <rPh sb="2" eb="3">
      <t>ツ</t>
    </rPh>
    <rPh sb="4" eb="5">
      <t>ヨウ</t>
    </rPh>
    <phoneticPr fontId="4"/>
  </si>
  <si>
    <t>市税収入額</t>
    <rPh sb="2" eb="4">
      <t>シュウニュウ</t>
    </rPh>
    <phoneticPr fontId="4"/>
  </si>
  <si>
    <t>市税収入額の推移（グラフ用データ）</t>
    <rPh sb="0" eb="5">
      <t>シゼイシュウニュウガク</t>
    </rPh>
    <rPh sb="6" eb="8">
      <t>スイイ</t>
    </rPh>
    <rPh sb="12" eb="13">
      <t>ヨウ</t>
    </rPh>
    <phoneticPr fontId="4"/>
  </si>
  <si>
    <t>データコピー</t>
    <phoneticPr fontId="4"/>
  </si>
  <si>
    <t>シリアル変換前</t>
    <rPh sb="4" eb="7">
      <t>ヘンカンマエ</t>
    </rPh>
    <phoneticPr fontId="4"/>
  </si>
  <si>
    <t>※作成は、市税概要のデータを作成する8月頃にお願いします。</t>
    <rPh sb="1" eb="3">
      <t>サクセイ</t>
    </rPh>
    <rPh sb="5" eb="9">
      <t>シゼイガイヨウ</t>
    </rPh>
    <rPh sb="14" eb="16">
      <t>サクセイ</t>
    </rPh>
    <rPh sb="19" eb="21">
      <t>ガツゴロ</t>
    </rPh>
    <rPh sb="23" eb="24">
      <t>ネガ</t>
    </rPh>
    <phoneticPr fontId="4"/>
  </si>
  <si>
    <t>データは市税概要の各ページを参考にしてください。</t>
    <rPh sb="4" eb="8">
      <t>シゼイガイヨウ</t>
    </rPh>
    <rPh sb="9" eb="10">
      <t>カク</t>
    </rPh>
    <rPh sb="14" eb="16">
      <t>サンコウ</t>
    </rPh>
    <phoneticPr fontId="4"/>
  </si>
  <si>
    <t>6ページ</t>
    <phoneticPr fontId="4"/>
  </si>
  <si>
    <t>・市税収納率</t>
    <rPh sb="1" eb="6">
      <t>シゼイシュウノウリツ</t>
    </rPh>
    <phoneticPr fontId="4"/>
  </si>
  <si>
    <t>・各市税</t>
    <rPh sb="1" eb="4">
      <t>カクシゼイ</t>
    </rPh>
    <phoneticPr fontId="4"/>
  </si>
  <si>
    <t>9ページ（市税合計の収納率を採用）※国保は除いています</t>
    <rPh sb="5" eb="9">
      <t>シゼイゴウケイ</t>
    </rPh>
    <rPh sb="10" eb="13">
      <t>シュウノウリツ</t>
    </rPh>
    <rPh sb="14" eb="16">
      <t>サイヨウ</t>
    </rPh>
    <rPh sb="18" eb="20">
      <t>コクホ</t>
    </rPh>
    <rPh sb="21" eb="22">
      <t>ノゾ</t>
    </rPh>
    <phoneticPr fontId="4"/>
  </si>
  <si>
    <t>・給与所得者の割合</t>
    <phoneticPr fontId="4"/>
  </si>
  <si>
    <t>11ページ</t>
    <phoneticPr fontId="4"/>
  </si>
  <si>
    <t>・人口、世帯数</t>
    <rPh sb="1" eb="3">
      <t>ジンコウ</t>
    </rPh>
    <rPh sb="4" eb="7">
      <t>セタイスウ</t>
    </rPh>
    <phoneticPr fontId="4"/>
  </si>
  <si>
    <t>1ページ</t>
    <phoneticPr fontId="4"/>
  </si>
  <si>
    <t>・法人数</t>
    <rPh sb="1" eb="4">
      <t>ホウジンスウ</t>
    </rPh>
    <phoneticPr fontId="4"/>
  </si>
  <si>
    <t>17ページ</t>
    <phoneticPr fontId="4"/>
  </si>
  <si>
    <t>・原付台数等</t>
    <rPh sb="5" eb="6">
      <t>トウ</t>
    </rPh>
    <phoneticPr fontId="4"/>
  </si>
  <si>
    <t>29ページ</t>
    <phoneticPr fontId="4"/>
  </si>
  <si>
    <t>・たばこ売上</t>
    <rPh sb="4" eb="6">
      <t>ウリアゲ</t>
    </rPh>
    <phoneticPr fontId="4"/>
  </si>
  <si>
    <t>31ページ</t>
    <phoneticPr fontId="4"/>
  </si>
  <si>
    <t>・給与～農業所得者数</t>
    <rPh sb="1" eb="3">
      <t>キュウヨ</t>
    </rPh>
    <rPh sb="4" eb="9">
      <t>ノウギョウショトクシャ</t>
    </rPh>
    <rPh sb="9" eb="10">
      <t>スウ</t>
    </rPh>
    <phoneticPr fontId="4"/>
  </si>
  <si>
    <t>・宅地（田畑）面積</t>
    <rPh sb="1" eb="3">
      <t>タクチ</t>
    </rPh>
    <rPh sb="4" eb="6">
      <t>タハタ</t>
    </rPh>
    <rPh sb="7" eb="9">
      <t>メンセキ</t>
    </rPh>
    <phoneticPr fontId="4"/>
  </si>
  <si>
    <t>19ページ（地積の列の評価総地積）</t>
    <rPh sb="6" eb="8">
      <t>チセキ</t>
    </rPh>
    <rPh sb="9" eb="10">
      <t>レツ</t>
    </rPh>
    <rPh sb="11" eb="13">
      <t>ヒョウカ</t>
    </rPh>
    <rPh sb="13" eb="14">
      <t>ソウ</t>
    </rPh>
    <rPh sb="14" eb="16">
      <t>チセキ</t>
    </rPh>
    <phoneticPr fontId="4"/>
  </si>
  <si>
    <t>・（非）木造建物数</t>
    <rPh sb="2" eb="3">
      <t>ヒ</t>
    </rPh>
    <rPh sb="4" eb="6">
      <t>モクゾウ</t>
    </rPh>
    <rPh sb="6" eb="9">
      <t>タテモノスウ</t>
    </rPh>
    <phoneticPr fontId="4"/>
  </si>
  <si>
    <t>23ページ</t>
    <phoneticPr fontId="4"/>
  </si>
  <si>
    <t>「ピボット」シートを開いて、ピボットテーブルを選択して、データ更新する。</t>
    <rPh sb="10" eb="11">
      <t>ヒラ</t>
    </rPh>
    <rPh sb="23" eb="25">
      <t>センタク</t>
    </rPh>
    <rPh sb="31" eb="33">
      <t>コウシン</t>
    </rPh>
    <phoneticPr fontId="4"/>
  </si>
  <si>
    <t>スライサーのみ編集できるようにするには、</t>
    <rPh sb="7" eb="9">
      <t>ヘンシュウ</t>
    </rPh>
    <phoneticPr fontId="4"/>
  </si>
  <si>
    <t>☑オートフィルターの使用</t>
  </si>
  <si>
    <t>シートの保護の際に、以下のようにチェックしてから保護してください。</t>
    <rPh sb="4" eb="6">
      <t>ホゴ</t>
    </rPh>
    <rPh sb="7" eb="8">
      <t>サイ</t>
    </rPh>
    <rPh sb="10" eb="12">
      <t>イカ</t>
    </rPh>
    <rPh sb="24" eb="26">
      <t>ホゴ</t>
    </rPh>
    <phoneticPr fontId="4"/>
  </si>
  <si>
    <t>③ピボットテーブルの更新</t>
    <rPh sb="10" eb="12">
      <t>コウシン</t>
    </rPh>
    <phoneticPr fontId="4"/>
  </si>
  <si>
    <t>④新年度（2025）がスライサーに表示されたことを確認する。</t>
    <rPh sb="1" eb="4">
      <t>シンネンド</t>
    </rPh>
    <rPh sb="17" eb="19">
      <t>ヒョウジ</t>
    </rPh>
    <rPh sb="25" eb="27">
      <t>カクニン</t>
    </rPh>
    <phoneticPr fontId="4"/>
  </si>
  <si>
    <t>新年度の棒グラフが追加されたことを確認してください。</t>
    <rPh sb="0" eb="3">
      <t>シンネンド</t>
    </rPh>
    <rPh sb="4" eb="5">
      <t>ボウ</t>
    </rPh>
    <rPh sb="9" eb="11">
      <t>ツイカ</t>
    </rPh>
    <rPh sb="17" eb="19">
      <t>カクニン</t>
    </rPh>
    <phoneticPr fontId="4"/>
  </si>
  <si>
    <t>以上です。</t>
    <rPh sb="0" eb="2">
      <t>イジョウ</t>
    </rPh>
    <phoneticPr fontId="4"/>
  </si>
  <si>
    <t>【年度更新手順】</t>
    <rPh sb="1" eb="7">
      <t>ネンドコウシンテジュン</t>
    </rPh>
    <phoneticPr fontId="4"/>
  </si>
  <si>
    <t>※A列は計算式が入っているので、B列以降に入力すること。</t>
    <rPh sb="2" eb="3">
      <t>レツ</t>
    </rPh>
    <rPh sb="4" eb="7">
      <t>ケイサンシキ</t>
    </rPh>
    <rPh sb="8" eb="9">
      <t>ハイ</t>
    </rPh>
    <rPh sb="17" eb="18">
      <t>レツ</t>
    </rPh>
    <rPh sb="18" eb="20">
      <t>イコウ</t>
    </rPh>
    <rPh sb="21" eb="23">
      <t>ニュウリョク</t>
    </rPh>
    <phoneticPr fontId="4"/>
  </si>
  <si>
    <t>②「ピボット」シートのうち、市税収入額の推移のグラフの修正</t>
    <rPh sb="14" eb="19">
      <t>シゼイシュウニュウガク</t>
    </rPh>
    <rPh sb="20" eb="22">
      <t>スイイ</t>
    </rPh>
    <rPh sb="27" eb="29">
      <t>シュウセイ</t>
    </rPh>
    <phoneticPr fontId="4"/>
  </si>
  <si>
    <t>⑤市税収入額の推移のグラフを右クリックして、「データの選択」をクリック。横軸に2025を追加する。</t>
    <rPh sb="1" eb="6">
      <t>シゼイシュウニュウガク</t>
    </rPh>
    <rPh sb="7" eb="9">
      <t>スイイ</t>
    </rPh>
    <rPh sb="14" eb="15">
      <t>ミギ</t>
    </rPh>
    <rPh sb="27" eb="29">
      <t>センタク</t>
    </rPh>
    <rPh sb="36" eb="38">
      <t>ヨコジク</t>
    </rPh>
    <rPh sb="44" eb="46">
      <t>ツイカ</t>
    </rPh>
    <phoneticPr fontId="4"/>
  </si>
  <si>
    <t>2025を追加した場合、「ピボット」シートの図の位置に、年度（黄色セル）のみを入力する。（シリアル値を確認すること）</t>
    <rPh sb="5" eb="7">
      <t>ツイカ</t>
    </rPh>
    <rPh sb="9" eb="11">
      <t>バアイ</t>
    </rPh>
    <rPh sb="22" eb="23">
      <t>ズ</t>
    </rPh>
    <rPh sb="24" eb="26">
      <t>イチ</t>
    </rPh>
    <rPh sb="28" eb="30">
      <t>ネンド</t>
    </rPh>
    <rPh sb="31" eb="33">
      <t>キイロ</t>
    </rPh>
    <rPh sb="39" eb="41">
      <t>ニュウリョク</t>
    </rPh>
    <rPh sb="49" eb="50">
      <t>チ</t>
    </rPh>
    <rPh sb="51" eb="53">
      <t>カクニン</t>
    </rPh>
    <phoneticPr fontId="4"/>
  </si>
  <si>
    <t>パスワード</t>
    <phoneticPr fontId="4"/>
  </si>
  <si>
    <t>kariya-zeisei</t>
  </si>
  <si>
    <t>②「データ」シートの最終行に、最新年度のデータを入力する。</t>
    <rPh sb="10" eb="13">
      <t>サイシュウギョウ</t>
    </rPh>
    <rPh sb="15" eb="19">
      <t>サイシンネンド</t>
    </rPh>
    <rPh sb="24" eb="26">
      <t>ニュウリョク</t>
    </rPh>
    <phoneticPr fontId="4"/>
  </si>
  <si>
    <t>①シートとブックの保護を解除する。</t>
    <rPh sb="9" eb="11">
      <t>ホゴ</t>
    </rPh>
    <rPh sb="12" eb="14">
      <t>カイジョ</t>
    </rPh>
    <phoneticPr fontId="4"/>
  </si>
  <si>
    <t>個人市民税の推移（グラフ用データ）</t>
    <rPh sb="0" eb="5">
      <t>コジンシミンゼイ</t>
    </rPh>
    <rPh sb="6" eb="8">
      <t>スイイ</t>
    </rPh>
    <rPh sb="12" eb="13">
      <t>ヨウ</t>
    </rPh>
    <phoneticPr fontId="4"/>
  </si>
  <si>
    <t>固定資産税の推移（グラフ用データ）</t>
    <rPh sb="0" eb="2">
      <t>コテイ</t>
    </rPh>
    <rPh sb="2" eb="5">
      <t>シサンゼイ</t>
    </rPh>
    <rPh sb="6" eb="8">
      <t>スイイ</t>
    </rPh>
    <rPh sb="12" eb="13">
      <t>ヨウ</t>
    </rPh>
    <phoneticPr fontId="4"/>
  </si>
  <si>
    <t>（上記の内訳）</t>
    <rPh sb="1" eb="3">
      <t>ジョウキ</t>
    </rPh>
    <rPh sb="4" eb="6">
      <t>ウチワケ</t>
    </rPh>
    <phoneticPr fontId="11"/>
  </si>
  <si>
    <t>他の個人市民税と固定資産税のグラフも同様に修正してください。</t>
    <rPh sb="0" eb="1">
      <t>ホカ</t>
    </rPh>
    <rPh sb="2" eb="7">
      <t>コジンシミンゼイ</t>
    </rPh>
    <rPh sb="8" eb="13">
      <t>コテイシサンゼイ</t>
    </rPh>
    <rPh sb="18" eb="20">
      <t>ドウヨウ</t>
    </rPh>
    <rPh sb="21" eb="23">
      <t>シュウセイ</t>
    </rPh>
    <phoneticPr fontId="4"/>
  </si>
  <si>
    <t>ホームページを更新する際には、シートとブックの保護を忘れずに！</t>
    <rPh sb="7" eb="9">
      <t>コウシン</t>
    </rPh>
    <rPh sb="11" eb="12">
      <t>サイ</t>
    </rPh>
    <rPh sb="23" eb="25">
      <t>ホゴ</t>
    </rPh>
    <rPh sb="26" eb="27">
      <t>ワス</t>
    </rPh>
    <phoneticPr fontId="4"/>
  </si>
  <si>
    <t>「刈谷市税　収入」見える化ダッシュボード</t>
    <rPh sb="1" eb="5">
      <t>カリヤシゼイ</t>
    </rPh>
    <rPh sb="6" eb="8">
      <t>シュウニュウ</t>
    </rPh>
    <rPh sb="9" eb="10">
      <t>ミ</t>
    </rPh>
    <rPh sb="12" eb="13">
      <t>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</si>
</sst>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176" formatCode="yyyy"/>
    <numFmt numFmtId="177" formatCode="0.0%"/>
    <numFmt numFmtId="178" formatCode="\+#,##0;\-#,##0;\±0"/>
    <numFmt numFmtId="179" formatCode=";;"/>
    <numFmt numFmtId="180" formatCode="#,##0&quot;人&quot;"/>
    <numFmt numFmtId="181" formatCode="#,##0&quot;世&quot;&quot;帯&quot;"/>
    <numFmt numFmtId="182" formatCode="#,##0&quot;法&quot;&quot;人&quot;"/>
    <numFmt numFmtId="183" formatCode="#,##0&quot;台&quot;"/>
    <numFmt numFmtId="184" formatCode="#,##0&quot;万&quot;&quot;本&quot;"/>
    <numFmt numFmtId="185" formatCode="#,##0&quot;千&quot;&quot;㎡&quot;"/>
    <numFmt numFmtId="186" formatCode="#,##0&quot;棟&quot;"/>
    <numFmt numFmtId="187" formatCode="#,##0&quot;円&quot;"/>
  </numFmts>
  <fonts count="17">
    <font>
      <sz val="11"/>
      <color theme="1"/>
      <name val="MS明朝"/>
      <family val="2"/>
      <charset val="128"/>
    </font>
    <font>
      <sz val="11"/>
      <color theme="1"/>
      <name val="MS明朝"/>
      <family val="2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MS明朝"/>
      <family val="2"/>
      <charset val="128"/>
    </font>
    <font>
      <sz val="6"/>
      <name val="MS明朝"/>
      <family val="2"/>
      <charset val="128"/>
    </font>
    <font>
      <sz val="11"/>
      <color theme="1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b/>
      <sz val="14"/>
      <color theme="0"/>
      <name val="BIZ UDPゴシック"/>
      <family val="3"/>
      <charset val="128"/>
    </font>
    <font>
      <b/>
      <sz val="16"/>
      <color theme="0"/>
      <name val="BIZ UDPゴシック"/>
      <family val="3"/>
      <charset val="128"/>
    </font>
    <font>
      <b/>
      <sz val="18"/>
      <color theme="0"/>
      <name val="BIZ UDPゴシック"/>
      <family val="3"/>
      <charset val="128"/>
    </font>
    <font>
      <sz val="6"/>
      <name val="游ゴシック"/>
      <family val="3"/>
      <charset val="128"/>
      <scheme val="minor"/>
    </font>
    <font>
      <b/>
      <sz val="11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u/>
      <sz val="11"/>
      <color rgb="FFFF0000"/>
      <name val="BIZ UDPゴシック"/>
      <family val="3"/>
      <charset val="128"/>
    </font>
    <font>
      <vertAlign val="superscript"/>
      <sz val="11"/>
      <color theme="0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203764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5" fillId="0" borderId="0" xfId="0" applyFont="1">
      <alignment vertical="center"/>
    </xf>
    <xf numFmtId="3" fontId="5" fillId="0" borderId="0" xfId="0" applyNumberFormat="1" applyFont="1">
      <alignment vertical="center"/>
    </xf>
    <xf numFmtId="176" fontId="5" fillId="0" borderId="0" xfId="0" applyNumberFormat="1" applyFont="1">
      <alignment vertical="center"/>
    </xf>
    <xf numFmtId="0" fontId="5" fillId="0" borderId="0" xfId="0" pivotButton="1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>
      <alignment vertical="center"/>
    </xf>
    <xf numFmtId="3" fontId="5" fillId="0" borderId="1" xfId="0" applyNumberFormat="1" applyFont="1" applyBorder="1">
      <alignment vertical="center"/>
    </xf>
    <xf numFmtId="177" fontId="5" fillId="0" borderId="0" xfId="1" applyNumberFormat="1" applyFont="1">
      <alignment vertical="center"/>
    </xf>
    <xf numFmtId="0" fontId="6" fillId="3" borderId="0" xfId="0" applyFont="1" applyFill="1">
      <alignment vertical="center"/>
    </xf>
    <xf numFmtId="178" fontId="5" fillId="0" borderId="0" xfId="0" applyNumberFormat="1" applyFont="1">
      <alignment vertical="center"/>
    </xf>
    <xf numFmtId="179" fontId="6" fillId="3" borderId="0" xfId="0" applyNumberFormat="1" applyFont="1" applyFill="1">
      <alignment vertical="center"/>
    </xf>
    <xf numFmtId="177" fontId="6" fillId="3" borderId="0" xfId="1" applyNumberFormat="1" applyFont="1" applyFill="1">
      <alignment vertical="center"/>
    </xf>
    <xf numFmtId="177" fontId="5" fillId="0" borderId="0" xfId="0" applyNumberFormat="1" applyFont="1" applyAlignment="1"/>
    <xf numFmtId="180" fontId="7" fillId="3" borderId="0" xfId="0" applyNumberFormat="1" applyFont="1" applyFill="1">
      <alignment vertical="center"/>
    </xf>
    <xf numFmtId="176" fontId="5" fillId="0" borderId="5" xfId="0" applyNumberFormat="1" applyFont="1" applyBorder="1">
      <alignment vertical="center"/>
    </xf>
    <xf numFmtId="3" fontId="5" fillId="0" borderId="6" xfId="0" applyNumberFormat="1" applyFont="1" applyBorder="1">
      <alignment vertical="center"/>
    </xf>
    <xf numFmtId="176" fontId="6" fillId="2" borderId="7" xfId="0" applyNumberFormat="1" applyFont="1" applyFill="1" applyBorder="1">
      <alignment vertical="center"/>
    </xf>
    <xf numFmtId="0" fontId="6" fillId="2" borderId="8" xfId="0" applyFont="1" applyFill="1" applyBorder="1">
      <alignment vertical="center"/>
    </xf>
    <xf numFmtId="3" fontId="6" fillId="2" borderId="8" xfId="0" applyNumberFormat="1" applyFont="1" applyFill="1" applyBorder="1">
      <alignment vertical="center"/>
    </xf>
    <xf numFmtId="3" fontId="6" fillId="2" borderId="9" xfId="0" applyNumberFormat="1" applyFont="1" applyFill="1" applyBorder="1">
      <alignment vertical="center"/>
    </xf>
    <xf numFmtId="0" fontId="5" fillId="0" borderId="11" xfId="0" applyFont="1" applyBorder="1">
      <alignment vertical="center"/>
    </xf>
    <xf numFmtId="3" fontId="5" fillId="0" borderId="11" xfId="0" applyNumberFormat="1" applyFont="1" applyBorder="1">
      <alignment vertical="center"/>
    </xf>
    <xf numFmtId="3" fontId="5" fillId="0" borderId="12" xfId="0" applyNumberFormat="1" applyFont="1" applyBorder="1">
      <alignment vertical="center"/>
    </xf>
    <xf numFmtId="181" fontId="7" fillId="3" borderId="0" xfId="0" applyNumberFormat="1" applyFont="1" applyFill="1">
      <alignment vertical="center"/>
    </xf>
    <xf numFmtId="182" fontId="7" fillId="3" borderId="0" xfId="0" applyNumberFormat="1" applyFont="1" applyFill="1">
      <alignment vertical="center"/>
    </xf>
    <xf numFmtId="183" fontId="7" fillId="3" borderId="0" xfId="0" applyNumberFormat="1" applyFont="1" applyFill="1">
      <alignment vertical="center"/>
    </xf>
    <xf numFmtId="184" fontId="7" fillId="3" borderId="0" xfId="0" applyNumberFormat="1" applyFont="1" applyFill="1">
      <alignment vertical="center"/>
    </xf>
    <xf numFmtId="185" fontId="7" fillId="3" borderId="0" xfId="0" applyNumberFormat="1" applyFont="1" applyFill="1">
      <alignment vertical="center"/>
    </xf>
    <xf numFmtId="186" fontId="7" fillId="3" borderId="0" xfId="0" applyNumberFormat="1" applyFont="1" applyFill="1">
      <alignment vertical="center"/>
    </xf>
    <xf numFmtId="187" fontId="7" fillId="3" borderId="0" xfId="0" applyNumberFormat="1" applyFont="1" applyFill="1">
      <alignment vertical="center"/>
    </xf>
    <xf numFmtId="0" fontId="13" fillId="0" borderId="0" xfId="0" applyFont="1">
      <alignment vertical="center"/>
    </xf>
    <xf numFmtId="176" fontId="13" fillId="0" borderId="0" xfId="0" applyNumberFormat="1" applyFont="1">
      <alignment vertical="center"/>
    </xf>
    <xf numFmtId="177" fontId="5" fillId="0" borderId="1" xfId="0" applyNumberFormat="1" applyFont="1" applyBorder="1">
      <alignment vertical="center"/>
    </xf>
    <xf numFmtId="177" fontId="5" fillId="0" borderId="11" xfId="0" applyNumberFormat="1" applyFont="1" applyBorder="1">
      <alignment vertical="center"/>
    </xf>
    <xf numFmtId="0" fontId="5" fillId="4" borderId="0" xfId="0" applyFont="1" applyFill="1">
      <alignment vertical="center"/>
    </xf>
    <xf numFmtId="0" fontId="5" fillId="0" borderId="13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7" xfId="0" applyFont="1" applyBorder="1">
      <alignment vertical="center"/>
    </xf>
    <xf numFmtId="0" fontId="0" fillId="0" borderId="13" xfId="0" applyBorder="1">
      <alignment vertical="center"/>
    </xf>
    <xf numFmtId="0" fontId="0" fillId="0" borderId="16" xfId="0" applyBorder="1">
      <alignment vertical="center"/>
    </xf>
    <xf numFmtId="0" fontId="12" fillId="0" borderId="12" xfId="0" applyFont="1" applyBorder="1">
      <alignment vertical="center"/>
    </xf>
    <xf numFmtId="0" fontId="14" fillId="0" borderId="0" xfId="0" applyFont="1">
      <alignment vertical="center"/>
    </xf>
    <xf numFmtId="0" fontId="13" fillId="4" borderId="0" xfId="0" applyFont="1" applyFill="1">
      <alignment vertical="center"/>
    </xf>
    <xf numFmtId="0" fontId="12" fillId="4" borderId="0" xfId="0" applyFont="1" applyFill="1">
      <alignment vertical="center"/>
    </xf>
    <xf numFmtId="0" fontId="15" fillId="0" borderId="0" xfId="0" applyFont="1">
      <alignment vertical="center"/>
    </xf>
    <xf numFmtId="0" fontId="10" fillId="3" borderId="2" xfId="0" applyFont="1" applyFill="1" applyBorder="1" applyProtection="1">
      <alignment vertical="center"/>
      <protection locked="0"/>
    </xf>
    <xf numFmtId="0" fontId="6" fillId="3" borderId="2" xfId="0" applyFont="1" applyFill="1" applyBorder="1" applyProtection="1">
      <alignment vertical="center"/>
      <protection locked="0"/>
    </xf>
    <xf numFmtId="0" fontId="9" fillId="3" borderId="2" xfId="0" applyFont="1" applyFill="1" applyBorder="1" applyProtection="1">
      <alignment vertical="center"/>
      <protection locked="0"/>
    </xf>
    <xf numFmtId="0" fontId="6" fillId="3" borderId="0" xfId="0" applyFont="1" applyFill="1" applyProtection="1">
      <alignment vertical="center"/>
      <protection locked="0"/>
    </xf>
    <xf numFmtId="0" fontId="6" fillId="3" borderId="3" xfId="0" applyFont="1" applyFill="1" applyBorder="1" applyProtection="1">
      <alignment vertical="center"/>
      <protection locked="0"/>
    </xf>
    <xf numFmtId="0" fontId="6" fillId="3" borderId="4" xfId="0" applyFont="1" applyFill="1" applyBorder="1" applyProtection="1">
      <alignment vertical="center"/>
      <protection locked="0"/>
    </xf>
    <xf numFmtId="0" fontId="8" fillId="3" borderId="0" xfId="0" applyFont="1" applyFill="1" applyProtection="1">
      <alignment vertical="center"/>
      <protection locked="0"/>
    </xf>
    <xf numFmtId="0" fontId="8" fillId="3" borderId="0" xfId="0" applyFont="1" applyFill="1" applyAlignment="1" applyProtection="1">
      <protection locked="0"/>
    </xf>
    <xf numFmtId="0" fontId="16" fillId="3" borderId="2" xfId="0" applyFont="1" applyFill="1" applyBorder="1" applyProtection="1">
      <alignment vertical="center"/>
      <protection locked="0"/>
    </xf>
    <xf numFmtId="0" fontId="5" fillId="0" borderId="0" xfId="0" applyNumberFormat="1" applyFont="1">
      <alignment vertical="center"/>
    </xf>
  </cellXfs>
  <cellStyles count="2">
    <cellStyle name="パーセント" xfId="1" builtinId="5"/>
    <cellStyle name="標準" xfId="0" builtinId="0"/>
  </cellStyles>
  <dxfs count="257"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name val="BIZ UDPゴシック"/>
        <family val="3"/>
        <charset val="128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177" formatCode="0.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177" formatCode="0.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  <numFmt numFmtId="176" formatCode="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Pゴシック"/>
        <family val="3"/>
        <charset val="128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IZ UDPゴシック"/>
        <family val="3"/>
        <charset val="128"/>
        <scheme val="none"/>
      </font>
      <numFmt numFmtId="3" formatCode="#,##0"/>
      <fill>
        <patternFill patternType="solid">
          <fgColor indexed="64"/>
          <bgColor theme="1" tint="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z val="12"/>
        <color auto="1"/>
        <name val="BIZ UDPゴシック"/>
        <family val="3"/>
        <charset val="128"/>
        <scheme val="none"/>
      </font>
      <fill>
        <patternFill>
          <bgColor rgb="FF203764"/>
        </patternFill>
      </fill>
    </dxf>
  </dxfs>
  <tableStyles count="1" defaultTableStyle="TableStyleMedium2" defaultPivotStyle="PivotStyleLight16">
    <tableStyle name="ダッシュボード" pivot="0" table="0" count="5" xr9:uid="{6E959D80-771A-4C65-8390-373E1C99B8D7}">
      <tableStyleElement type="wholeTable" dxfId="256"/>
    </tableStyle>
  </tableStyles>
  <colors>
    <mruColors>
      <color rgb="FFFADDCE"/>
      <color rgb="FF203764"/>
      <color rgb="FFFFFFFF"/>
      <color rgb="FFF3B495"/>
      <color rgb="FF700000"/>
    </mruColors>
  </colors>
  <extLst>
    <ext xmlns:x14="http://schemas.microsoft.com/office/spreadsheetml/2009/9/main" uri="{46F421CA-312F-682f-3DD2-61675219B42D}">
      <x14:dxfs count="4">
        <dxf>
          <font>
            <b/>
            <i val="0"/>
            <sz val="14"/>
            <name val="BIZ UDPゴシック"/>
            <family val="3"/>
            <charset val="128"/>
            <scheme val="none"/>
          </font>
          <fill>
            <patternFill>
              <bgColor theme="0"/>
            </patternFill>
          </fill>
        </dxf>
        <dxf>
          <font>
            <b/>
            <i val="0"/>
            <sz val="14"/>
            <color theme="0"/>
            <name val="BIZ UDPゴシック"/>
            <family val="3"/>
            <charset val="128"/>
            <scheme val="none"/>
          </font>
          <fill>
            <patternFill>
              <bgColor rgb="FF203764"/>
            </patternFill>
          </fill>
        </dxf>
        <dxf>
          <font>
            <sz val="14"/>
          </font>
          <fill>
            <patternFill>
              <bgColor theme="0"/>
            </patternFill>
          </fill>
        </dxf>
        <dxf>
          <font>
            <color theme="0"/>
          </font>
          <fill>
            <patternFill>
              <bgColor rgb="FF203764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ダッシュボード">
          <x14:slicerStyleElements>
            <x14:slicerStyleElement type="unselectedItemWithData" dxfId="3"/>
            <x14:slicerStyleElement type="selectedItemWithData" dxfId="2"/>
            <x14:slicerStyleElement type="hoveredUnselectedItemWithData" dxfId="1"/>
            <x14:slicerStyleElement type="hovered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20785244310215"/>
          <c:y val="5.7553942344343779E-2"/>
          <c:w val="0.6135846546578938"/>
          <c:h val="0.85931258538049304"/>
        </c:manualLayout>
      </c:layout>
      <c:doughnutChart>
        <c:varyColors val="1"/>
        <c:ser>
          <c:idx val="0"/>
          <c:order val="0"/>
          <c:explosion val="2"/>
          <c:dPt>
            <c:idx val="0"/>
            <c:bubble3D val="0"/>
            <c:spPr>
              <a:solidFill>
                <a:schemeClr val="bg1">
                  <a:lumMod val="95000"/>
                </a:schemeClr>
              </a:solidFill>
              <a:ln w="19050">
                <a:noFill/>
              </a:ln>
              <a:effectLst>
                <a:outerShdw blurRad="127000" algn="ctr" rotWithShape="0">
                  <a:schemeClr val="bg1">
                    <a:alpha val="70000"/>
                  </a:scheme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793-4935-ADD3-07924707CAA2}"/>
              </c:ext>
            </c:extLst>
          </c:dPt>
          <c:dPt>
            <c:idx val="1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793-4935-ADD3-07924707CAA2}"/>
              </c:ext>
            </c:extLst>
          </c:dPt>
          <c:val>
            <c:numRef>
              <c:f>ピボット!$E$14:$F$14</c:f>
              <c:numCache>
                <c:formatCode>0.0%</c:formatCode>
                <c:ptCount val="2"/>
                <c:pt idx="0">
                  <c:v>0.99199999999999999</c:v>
                </c:pt>
                <c:pt idx="1">
                  <c:v>8.0000000000000071E-3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93-4935-ADD3-07924707CA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518949181739885E-2"/>
          <c:y val="2.2817460317460316E-2"/>
          <c:w val="0.96817958656330749"/>
          <c:h val="0.72799537037037032"/>
        </c:manualLayout>
      </c:layout>
      <c:bar3D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bg1">
                    <a:alpha val="90000"/>
                  </a:schemeClr>
                </a:gs>
                <a:gs pos="100000">
                  <a:srgbClr val="203764"/>
                </a:gs>
              </a:gsLst>
              <a:lin ang="5400000" scaled="1"/>
            </a:gradFill>
            <a:ln>
              <a:noFill/>
            </a:ln>
            <a:effectLst/>
            <a:sp3d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ピボット!$H$3:$H$17</c15:sqref>
                  </c15:fullRef>
                </c:ext>
              </c:extLst>
              <c:f>ピボット!$H$3:$H$16</c:f>
              <c:numCache>
                <c:formatCode>yyyy</c:formatCode>
                <c:ptCount val="14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42735</c:v>
                </c:pt>
                <c:pt idx="6">
                  <c:v>43100</c:v>
                </c:pt>
                <c:pt idx="7">
                  <c:v>43465</c:v>
                </c:pt>
                <c:pt idx="8">
                  <c:v>43830</c:v>
                </c:pt>
                <c:pt idx="9">
                  <c:v>44196</c:v>
                </c:pt>
                <c:pt idx="10">
                  <c:v>44561</c:v>
                </c:pt>
                <c:pt idx="11">
                  <c:v>44926</c:v>
                </c:pt>
                <c:pt idx="12">
                  <c:v>45291</c:v>
                </c:pt>
                <c:pt idx="13">
                  <c:v>45657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ピボット!$I$3:$I$17</c15:sqref>
                  </c15:fullRef>
                </c:ext>
              </c:extLst>
              <c:f>ピボット!$I$3:$I$16</c:f>
              <c:numCache>
                <c:formatCode>#,##0</c:formatCode>
                <c:ptCount val="14"/>
                <c:pt idx="0">
                  <c:v>32660554461</c:v>
                </c:pt>
                <c:pt idx="1">
                  <c:v>33347383034</c:v>
                </c:pt>
                <c:pt idx="2">
                  <c:v>34942678062</c:v>
                </c:pt>
                <c:pt idx="3">
                  <c:v>37419217607</c:v>
                </c:pt>
                <c:pt idx="4">
                  <c:v>35343576947</c:v>
                </c:pt>
                <c:pt idx="5">
                  <c:v>36310655023</c:v>
                </c:pt>
                <c:pt idx="6">
                  <c:v>34933985325</c:v>
                </c:pt>
                <c:pt idx="7">
                  <c:v>37679115860</c:v>
                </c:pt>
                <c:pt idx="8">
                  <c:v>36330321054</c:v>
                </c:pt>
                <c:pt idx="9">
                  <c:v>36290416272</c:v>
                </c:pt>
                <c:pt idx="10">
                  <c:v>34552156982</c:v>
                </c:pt>
                <c:pt idx="11">
                  <c:v>36604572511</c:v>
                </c:pt>
                <c:pt idx="12">
                  <c:v>37763648603</c:v>
                </c:pt>
                <c:pt idx="13">
                  <c:v>40062882408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03-419A-8AD8-412196DFC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83700896"/>
        <c:axId val="1583691296"/>
        <c:axId val="0"/>
      </c:bar3DChart>
      <c:dateAx>
        <c:axId val="1583700896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defRPr>
            </a:pPr>
            <a:endParaRPr lang="ja-JP"/>
          </a:p>
        </c:txPr>
        <c:crossAx val="1583691296"/>
        <c:crosses val="autoZero"/>
        <c:auto val="1"/>
        <c:lblOffset val="100"/>
        <c:baseTimeUnit val="years"/>
      </c:dateAx>
      <c:valAx>
        <c:axId val="1583691296"/>
        <c:scaling>
          <c:orientation val="minMax"/>
          <c:max val="43000000000"/>
          <c:min val="20000000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crossAx val="158370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203764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IZ UDPゴシック" panose="020B0400000000000000" pitchFamily="50" charset="-128"/>
          <a:ea typeface="BIZ UDP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0024547803617576E-2"/>
          <c:y val="2.3406856751601701E-2"/>
          <c:w val="0.95997545219638247"/>
          <c:h val="0.72177695179406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ピボット!$L$1:$L$2</c:f>
              <c:strCache>
                <c:ptCount val="2"/>
                <c:pt idx="0">
                  <c:v>個人市民税の推移（グラフ用データ）</c:v>
                </c:pt>
                <c:pt idx="1">
                  <c:v>年度</c:v>
                </c:pt>
              </c:strCache>
            </c:strRef>
          </c:tx>
          <c:spPr>
            <a:gradFill>
              <a:gsLst>
                <a:gs pos="0">
                  <a:schemeClr val="bg1">
                    <a:alpha val="90000"/>
                  </a:schemeClr>
                </a:gs>
                <a:gs pos="100000">
                  <a:srgbClr val="203764"/>
                </a:gs>
              </a:gsLst>
              <a:lin ang="5400000" scaled="1"/>
            </a:gradFill>
            <a:ln>
              <a:noFill/>
            </a:ln>
            <a:effectLst/>
            <a:sp3d/>
          </c:spPr>
          <c:invertIfNegative val="0"/>
          <c:cat>
            <c:numRef>
              <c:f>ピボット!$K$3:$K$16</c:f>
              <c:numCache>
                <c:formatCode>yyyy</c:formatCode>
                <c:ptCount val="14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42735</c:v>
                </c:pt>
                <c:pt idx="6">
                  <c:v>43100</c:v>
                </c:pt>
                <c:pt idx="7">
                  <c:v>43465</c:v>
                </c:pt>
                <c:pt idx="8">
                  <c:v>43830</c:v>
                </c:pt>
                <c:pt idx="9">
                  <c:v>44196</c:v>
                </c:pt>
                <c:pt idx="10">
                  <c:v>44561</c:v>
                </c:pt>
                <c:pt idx="11">
                  <c:v>44926</c:v>
                </c:pt>
                <c:pt idx="12">
                  <c:v>45291</c:v>
                </c:pt>
                <c:pt idx="13">
                  <c:v>45657</c:v>
                </c:pt>
              </c:numCache>
            </c:numRef>
          </c:cat>
          <c:val>
            <c:numRef>
              <c:f>ピボット!$L$3:$L$16</c:f>
              <c:numCache>
                <c:formatCode>#,##0</c:formatCode>
                <c:ptCount val="14"/>
                <c:pt idx="0">
                  <c:v>10272178738</c:v>
                </c:pt>
                <c:pt idx="1">
                  <c:v>10837551361</c:v>
                </c:pt>
                <c:pt idx="2">
                  <c:v>11165678945</c:v>
                </c:pt>
                <c:pt idx="3">
                  <c:v>11395468323</c:v>
                </c:pt>
                <c:pt idx="4">
                  <c:v>11790652659</c:v>
                </c:pt>
                <c:pt idx="5">
                  <c:v>11845885988</c:v>
                </c:pt>
                <c:pt idx="6">
                  <c:v>12260582950</c:v>
                </c:pt>
                <c:pt idx="7">
                  <c:v>12356043881</c:v>
                </c:pt>
                <c:pt idx="8">
                  <c:v>12641861943</c:v>
                </c:pt>
                <c:pt idx="9">
                  <c:v>12593133364</c:v>
                </c:pt>
                <c:pt idx="10">
                  <c:v>12087141558</c:v>
                </c:pt>
                <c:pt idx="11">
                  <c:v>12364077027</c:v>
                </c:pt>
                <c:pt idx="12">
                  <c:v>12552414172</c:v>
                </c:pt>
                <c:pt idx="13">
                  <c:v>12572979062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E0-4325-8EAF-44793E3F8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83700896"/>
        <c:axId val="1583691296"/>
        <c:axId val="0"/>
      </c:bar3DChart>
      <c:dateAx>
        <c:axId val="1583700896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defRPr>
            </a:pPr>
            <a:endParaRPr lang="ja-JP"/>
          </a:p>
        </c:txPr>
        <c:crossAx val="1583691296"/>
        <c:crosses val="autoZero"/>
        <c:auto val="1"/>
        <c:lblOffset val="100"/>
        <c:baseTimeUnit val="years"/>
      </c:dateAx>
      <c:valAx>
        <c:axId val="1583691296"/>
        <c:scaling>
          <c:orientation val="minMax"/>
          <c:max val="14000000000"/>
          <c:min val="8000000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crossAx val="1583700896"/>
        <c:crosses val="autoZero"/>
        <c:crossBetween val="between"/>
      </c:valAx>
    </c:plotArea>
    <c:plotVisOnly val="1"/>
    <c:dispBlanksAs val="gap"/>
    <c:showDLblsOverMax val="0"/>
    <c:extLst/>
  </c:chart>
  <c:spPr>
    <a:solidFill>
      <a:srgbClr val="203764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IZ UDPゴシック" panose="020B0400000000000000" pitchFamily="50" charset="-128"/>
          <a:ea typeface="BIZ UDP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820413436692507E-2"/>
          <c:y val="6.6078042328042343E-3"/>
          <c:w val="0.96544487510766586"/>
          <c:h val="0.7217769517940692"/>
        </c:manualLayout>
      </c:layout>
      <c:bar3D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bg1">
                    <a:alpha val="90000"/>
                  </a:schemeClr>
                </a:gs>
                <a:gs pos="100000">
                  <a:srgbClr val="203764"/>
                </a:gs>
              </a:gsLst>
              <a:lin ang="5400000" scaled="1"/>
            </a:gra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ピボット!$N$1:$N$16</c15:sqref>
                  </c15:fullRef>
                </c:ext>
              </c:extLst>
              <c:f>ピボット!$N$3:$N$16</c:f>
              <c:strCach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ピボット!$O$1:$O$16</c15:sqref>
                  </c15:fullRef>
                </c:ext>
              </c:extLst>
              <c:f>ピボット!$O$3:$O$16</c:f>
              <c:numCache>
                <c:formatCode>#,##0</c:formatCode>
                <c:ptCount val="14"/>
                <c:pt idx="0">
                  <c:v>14899995337</c:v>
                </c:pt>
                <c:pt idx="1">
                  <c:v>14283766454</c:v>
                </c:pt>
                <c:pt idx="2">
                  <c:v>14360715836</c:v>
                </c:pt>
                <c:pt idx="3">
                  <c:v>14524791108</c:v>
                </c:pt>
                <c:pt idx="4">
                  <c:v>14879204182</c:v>
                </c:pt>
                <c:pt idx="5">
                  <c:v>15282755487</c:v>
                </c:pt>
                <c:pt idx="6">
                  <c:v>15570478693</c:v>
                </c:pt>
                <c:pt idx="7">
                  <c:v>15690814730</c:v>
                </c:pt>
                <c:pt idx="8">
                  <c:v>16018870162</c:v>
                </c:pt>
                <c:pt idx="9">
                  <c:v>16259254941</c:v>
                </c:pt>
                <c:pt idx="10">
                  <c:v>15972459191</c:v>
                </c:pt>
                <c:pt idx="11">
                  <c:v>16694145764</c:v>
                </c:pt>
                <c:pt idx="12">
                  <c:v>16948353476</c:v>
                </c:pt>
                <c:pt idx="13">
                  <c:v>17425186542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BA-4390-8A4E-C7343E2D9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83700896"/>
        <c:axId val="1583691296"/>
        <c:axId val="0"/>
      </c:bar3DChart>
      <c:dateAx>
        <c:axId val="1583700896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defRPr>
            </a:pPr>
            <a:endParaRPr lang="ja-JP"/>
          </a:p>
        </c:txPr>
        <c:crossAx val="1583691296"/>
        <c:crosses val="autoZero"/>
        <c:auto val="1"/>
        <c:lblOffset val="100"/>
        <c:baseTimeUnit val="years"/>
      </c:dateAx>
      <c:valAx>
        <c:axId val="1583691296"/>
        <c:scaling>
          <c:orientation val="minMax"/>
          <c:max val="19000000000"/>
          <c:min val="13000000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crossAx val="1583700896"/>
        <c:crosses val="autoZero"/>
        <c:crossBetween val="between"/>
      </c:valAx>
    </c:plotArea>
    <c:plotVisOnly val="1"/>
    <c:dispBlanksAs val="gap"/>
    <c:showDLblsOverMax val="0"/>
    <c:extLst/>
  </c:chart>
  <c:spPr>
    <a:solidFill>
      <a:srgbClr val="203764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IZ UDPゴシック" panose="020B0400000000000000" pitchFamily="50" charset="-128"/>
          <a:ea typeface="BIZ UDP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20785244310215"/>
          <c:y val="5.7553942344343779E-2"/>
          <c:w val="0.6135846546578938"/>
          <c:h val="0.85931258538049304"/>
        </c:manualLayout>
      </c:layout>
      <c:doughnutChart>
        <c:varyColors val="1"/>
        <c:ser>
          <c:idx val="0"/>
          <c:order val="0"/>
          <c:explosion val="3"/>
          <c:dPt>
            <c:idx val="0"/>
            <c:bubble3D val="0"/>
            <c:spPr>
              <a:solidFill>
                <a:schemeClr val="bg1">
                  <a:lumMod val="95000"/>
                </a:schemeClr>
              </a:solidFill>
              <a:ln w="19050">
                <a:noFill/>
              </a:ln>
              <a:effectLst>
                <a:outerShdw blurRad="127000" algn="ctr" rotWithShape="0">
                  <a:schemeClr val="bg1">
                    <a:alpha val="70000"/>
                  </a:scheme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208-407B-93E7-1E74175AF3BE}"/>
              </c:ext>
            </c:extLst>
          </c:dPt>
          <c:dPt>
            <c:idx val="1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208-407B-93E7-1E74175AF3BE}"/>
              </c:ext>
            </c:extLst>
          </c:dPt>
          <c:val>
            <c:numRef>
              <c:f>ピボット!$E$14:$F$14</c:f>
              <c:numCache>
                <c:formatCode>0.0%</c:formatCode>
                <c:ptCount val="2"/>
                <c:pt idx="0">
                  <c:v>0.99199999999999999</c:v>
                </c:pt>
                <c:pt idx="1">
                  <c:v>8.0000000000000071E-3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208-407B-93E7-1E74175AF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20785244310215"/>
          <c:y val="5.7553942344343779E-2"/>
          <c:w val="0.6135846546578938"/>
          <c:h val="0.85931258538049304"/>
        </c:manualLayout>
      </c:layout>
      <c:doughnutChart>
        <c:varyColors val="1"/>
        <c:ser>
          <c:idx val="0"/>
          <c:order val="0"/>
          <c:explosion val="3"/>
          <c:dPt>
            <c:idx val="0"/>
            <c:bubble3D val="0"/>
            <c:spPr>
              <a:solidFill>
                <a:schemeClr val="bg1">
                  <a:lumMod val="95000"/>
                </a:schemeClr>
              </a:solidFill>
              <a:ln w="19050">
                <a:noFill/>
              </a:ln>
              <a:effectLst>
                <a:outerShdw blurRad="127000" algn="ctr" rotWithShape="0">
                  <a:schemeClr val="bg1">
                    <a:alpha val="70000"/>
                  </a:scheme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01C-462C-81EA-B3B127149D3B}"/>
              </c:ext>
            </c:extLst>
          </c:dPt>
          <c:dPt>
            <c:idx val="1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01C-462C-81EA-B3B127149D3B}"/>
              </c:ext>
            </c:extLst>
          </c:dPt>
          <c:val>
            <c:numRef>
              <c:f>ピボット!$E$15:$F$15</c:f>
              <c:numCache>
                <c:formatCode>0.0%</c:formatCode>
                <c:ptCount val="2"/>
                <c:pt idx="0">
                  <c:v>0.82599999999999996</c:v>
                </c:pt>
                <c:pt idx="1">
                  <c:v>0.17400000000000004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1C-462C-81EA-B3B127149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6088363954505692E-2"/>
          <c:y val="6.4814814814814811E-2"/>
          <c:w val="0.92446719160104984"/>
          <c:h val="0.77550743657042864"/>
        </c:manualLayout>
      </c:layout>
      <c:bar3D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bg1">
                    <a:alpha val="90000"/>
                  </a:schemeClr>
                </a:gs>
                <a:gs pos="100000">
                  <a:srgbClr val="203764"/>
                </a:gs>
              </a:gsLst>
              <a:lin ang="5400000" scaled="1"/>
            </a:gradFill>
            <a:ln>
              <a:noFill/>
            </a:ln>
            <a:effectLst/>
            <a:sp3d/>
          </c:spPr>
          <c:invertIfNegative val="0"/>
          <c:cat>
            <c:numRef>
              <c:f>ピボット!$H$3:$H$17</c:f>
              <c:numCache>
                <c:formatCode>yyyy</c:formatCode>
                <c:ptCount val="15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42735</c:v>
                </c:pt>
                <c:pt idx="6">
                  <c:v>43100</c:v>
                </c:pt>
                <c:pt idx="7">
                  <c:v>43465</c:v>
                </c:pt>
                <c:pt idx="8">
                  <c:v>43830</c:v>
                </c:pt>
                <c:pt idx="9">
                  <c:v>44196</c:v>
                </c:pt>
                <c:pt idx="10">
                  <c:v>44561</c:v>
                </c:pt>
                <c:pt idx="11">
                  <c:v>44926</c:v>
                </c:pt>
                <c:pt idx="12">
                  <c:v>45291</c:v>
                </c:pt>
                <c:pt idx="13">
                  <c:v>45657</c:v>
                </c:pt>
              </c:numCache>
            </c:numRef>
          </c:cat>
          <c:val>
            <c:numRef>
              <c:f>ピボット!$I$3:$I$17</c:f>
              <c:numCache>
                <c:formatCode>#,##0</c:formatCode>
                <c:ptCount val="15"/>
                <c:pt idx="0">
                  <c:v>32660554461</c:v>
                </c:pt>
                <c:pt idx="1">
                  <c:v>33347383034</c:v>
                </c:pt>
                <c:pt idx="2">
                  <c:v>34942678062</c:v>
                </c:pt>
                <c:pt idx="3">
                  <c:v>37419217607</c:v>
                </c:pt>
                <c:pt idx="4">
                  <c:v>35343576947</c:v>
                </c:pt>
                <c:pt idx="5">
                  <c:v>36310655023</c:v>
                </c:pt>
                <c:pt idx="6">
                  <c:v>34933985325</c:v>
                </c:pt>
                <c:pt idx="7">
                  <c:v>37679115860</c:v>
                </c:pt>
                <c:pt idx="8">
                  <c:v>36330321054</c:v>
                </c:pt>
                <c:pt idx="9">
                  <c:v>36290416272</c:v>
                </c:pt>
                <c:pt idx="10">
                  <c:v>34552156982</c:v>
                </c:pt>
                <c:pt idx="11">
                  <c:v>36604572511</c:v>
                </c:pt>
                <c:pt idx="12">
                  <c:v>37763648603</c:v>
                </c:pt>
                <c:pt idx="13">
                  <c:v>40062882408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2-442C-AA6D-3F216C7BA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83700896"/>
        <c:axId val="1583691296"/>
        <c:axId val="0"/>
      </c:bar3DChart>
      <c:dateAx>
        <c:axId val="1583700896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defRPr>
            </a:pPr>
            <a:endParaRPr lang="ja-JP"/>
          </a:p>
        </c:txPr>
        <c:crossAx val="1583691296"/>
        <c:crosses val="autoZero"/>
        <c:auto val="1"/>
        <c:lblOffset val="100"/>
        <c:baseTimeUnit val="years"/>
      </c:dateAx>
      <c:valAx>
        <c:axId val="1583691296"/>
        <c:scaling>
          <c:orientation val="minMax"/>
          <c:max val="45000000000"/>
          <c:min val="20000000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crossAx val="158370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203764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IZ UDPゴシック" panose="020B0400000000000000" pitchFamily="50" charset="-128"/>
          <a:ea typeface="BIZ UDP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image" Target="../media/image2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5" Type="http://schemas.openxmlformats.org/officeDocument/2006/relationships/chart" Target="../charts/chart7.xml"/><Relationship Id="rId4" Type="http://schemas.openxmlformats.org/officeDocument/2006/relationships/image" Target="../media/image8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200026</xdr:colOff>
      <xdr:row>2</xdr:row>
      <xdr:rowOff>190500</xdr:rowOff>
    </xdr:from>
    <xdr:to>
      <xdr:col>12</xdr:col>
      <xdr:colOff>123826</xdr:colOff>
      <xdr:row>7</xdr:row>
      <xdr:rowOff>114301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2" name="年度">
              <a:extLst>
                <a:ext uri="{FF2B5EF4-FFF2-40B4-BE49-F238E27FC236}">
                  <a16:creationId xmlns:a16="http://schemas.microsoft.com/office/drawing/2014/main" id="{002D6342-ECC1-4C7E-8594-6E8B710DEEF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度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0026" y="857250"/>
              <a:ext cx="4152900" cy="10668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 fLocksWithSheet="0"/>
  </xdr:twoCellAnchor>
  <xdr:twoCellAnchor>
    <xdr:from>
      <xdr:col>0</xdr:col>
      <xdr:colOff>95250</xdr:colOff>
      <xdr:row>2</xdr:row>
      <xdr:rowOff>161924</xdr:rowOff>
    </xdr:from>
    <xdr:to>
      <xdr:col>12</xdr:col>
      <xdr:colOff>200025</xdr:colOff>
      <xdr:row>7</xdr:row>
      <xdr:rowOff>171449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FC7E5914-1756-471E-8D99-29F09B59DD8A}"/>
            </a:ext>
          </a:extLst>
        </xdr:cNvPr>
        <xdr:cNvSpPr/>
      </xdr:nvSpPr>
      <xdr:spPr>
        <a:xfrm>
          <a:off x="95250" y="828674"/>
          <a:ext cx="4333875" cy="1152525"/>
        </a:xfrm>
        <a:prstGeom prst="roundRect">
          <a:avLst/>
        </a:prstGeom>
        <a:noFill/>
        <a:ln w="28575">
          <a:solidFill>
            <a:schemeClr val="bg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400"/>
        </a:p>
      </xdr:txBody>
    </xdr:sp>
    <xdr:clientData/>
  </xdr:twoCellAnchor>
  <xdr:twoCellAnchor>
    <xdr:from>
      <xdr:col>0</xdr:col>
      <xdr:colOff>9525</xdr:colOff>
      <xdr:row>9</xdr:row>
      <xdr:rowOff>9526</xdr:rowOff>
    </xdr:from>
    <xdr:to>
      <xdr:col>12</xdr:col>
      <xdr:colOff>28574</xdr:colOff>
      <xdr:row>11</xdr:row>
      <xdr:rowOff>85726</xdr:rowOff>
    </xdr:to>
    <xdr:sp macro="" textlink="ピボット!E10">
      <xdr:nvSpPr>
        <xdr:cNvPr id="4" name="テキスト ボックス 3">
          <a:extLst>
            <a:ext uri="{FF2B5EF4-FFF2-40B4-BE49-F238E27FC236}">
              <a16:creationId xmlns:a16="http://schemas.microsoft.com/office/drawing/2014/main" id="{D8BB8109-E472-C1C0-C604-AA9EDBFC5FFB}"/>
            </a:ext>
          </a:extLst>
        </xdr:cNvPr>
        <xdr:cNvSpPr txBox="1"/>
      </xdr:nvSpPr>
      <xdr:spPr>
        <a:xfrm>
          <a:off x="9525" y="2305051"/>
          <a:ext cx="4248149" cy="533400"/>
        </a:xfrm>
        <a:prstGeom prst="rect">
          <a:avLst/>
        </a:prstGeom>
        <a:solidFill>
          <a:srgbClr val="203764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3D77C41E-BC3D-4E47-9EA5-E7B7954C82F4}" type="TxLink">
            <a:rPr kumimoji="1" lang="en-US" altLang="en-US" sz="3200" b="1" i="0" u="none" strike="noStrike">
              <a:solidFill>
                <a:schemeClr val="bg1"/>
              </a:solidFill>
              <a:latin typeface="BIZ UDPゴシック"/>
              <a:ea typeface="BIZ UDPゴシック"/>
            </a:rPr>
            <a:pPr algn="r"/>
            <a:t>40,062,882,408</a:t>
          </a:fld>
          <a:endParaRPr kumimoji="1" lang="ja-JP" altLang="en-US" sz="32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57150</xdr:colOff>
      <xdr:row>11</xdr:row>
      <xdr:rowOff>76200</xdr:rowOff>
    </xdr:from>
    <xdr:to>
      <xdr:col>12</xdr:col>
      <xdr:colOff>19049</xdr:colOff>
      <xdr:row>13</xdr:row>
      <xdr:rowOff>76201</xdr:rowOff>
    </xdr:to>
    <xdr:sp macro="" textlink="ピボット!E11">
      <xdr:nvSpPr>
        <xdr:cNvPr id="5" name="テキスト ボックス 4">
          <a:extLst>
            <a:ext uri="{FF2B5EF4-FFF2-40B4-BE49-F238E27FC236}">
              <a16:creationId xmlns:a16="http://schemas.microsoft.com/office/drawing/2014/main" id="{2822B1F0-43C4-4670-AE06-83E11FEB3F28}"/>
            </a:ext>
          </a:extLst>
        </xdr:cNvPr>
        <xdr:cNvSpPr txBox="1"/>
      </xdr:nvSpPr>
      <xdr:spPr>
        <a:xfrm>
          <a:off x="2171700" y="2828925"/>
          <a:ext cx="2076449" cy="352426"/>
        </a:xfrm>
        <a:prstGeom prst="rect">
          <a:avLst/>
        </a:prstGeom>
        <a:solidFill>
          <a:srgbClr val="203764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892C0937-228A-4894-9631-80AF60B982EC}" type="TxLink">
            <a:rPr kumimoji="1" lang="en-US" altLang="en-US" sz="1200" b="0" i="0" u="none" strike="noStrike">
              <a:solidFill>
                <a:schemeClr val="bg1"/>
              </a:solidFill>
              <a:latin typeface="BIZ UDPゴシック"/>
              <a:ea typeface="BIZ UDPゴシック"/>
            </a:rPr>
            <a:pPr algn="r"/>
            <a:t>+2,299,233,805</a:t>
          </a:fld>
          <a:endParaRPr kumimoji="1" lang="ja-JP" altLang="en-US" sz="3200" b="1">
            <a:solidFill>
              <a:schemeClr val="bg1"/>
            </a:solidFill>
          </a:endParaRPr>
        </a:p>
      </xdr:txBody>
    </xdr:sp>
    <xdr:clientData/>
  </xdr:twoCellAnchor>
  <xdr:twoCellAnchor>
    <xdr:from>
      <xdr:col>28</xdr:col>
      <xdr:colOff>285750</xdr:colOff>
      <xdr:row>18</xdr:row>
      <xdr:rowOff>47625</xdr:rowOff>
    </xdr:from>
    <xdr:to>
      <xdr:col>35</xdr:col>
      <xdr:colOff>36203</xdr:colOff>
      <xdr:row>24</xdr:row>
      <xdr:rowOff>133350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27BDBA2C-11AD-4F6F-8003-6565AE6FD6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325337</xdr:colOff>
      <xdr:row>17</xdr:row>
      <xdr:rowOff>28575</xdr:rowOff>
    </xdr:from>
    <xdr:to>
      <xdr:col>33</xdr:col>
      <xdr:colOff>200025</xdr:colOff>
      <xdr:row>18</xdr:row>
      <xdr:rowOff>124887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39A49764-68B2-4B64-AA56-D51245C4DD92}"/>
            </a:ext>
          </a:extLst>
        </xdr:cNvPr>
        <xdr:cNvSpPr txBox="1"/>
      </xdr:nvSpPr>
      <xdr:spPr>
        <a:xfrm>
          <a:off x="10545662" y="4048125"/>
          <a:ext cx="1284388" cy="3249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400" b="1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市税収納率</a:t>
          </a:r>
        </a:p>
      </xdr:txBody>
    </xdr:sp>
    <xdr:clientData/>
  </xdr:twoCellAnchor>
  <xdr:twoCellAnchor>
    <xdr:from>
      <xdr:col>30</xdr:col>
      <xdr:colOff>267141</xdr:colOff>
      <xdr:row>20</xdr:row>
      <xdr:rowOff>180975</xdr:rowOff>
    </xdr:from>
    <xdr:to>
      <xdr:col>33</xdr:col>
      <xdr:colOff>66674</xdr:colOff>
      <xdr:row>22</xdr:row>
      <xdr:rowOff>10462</xdr:rowOff>
    </xdr:to>
    <xdr:sp macro="" textlink="ピボット!E14">
      <xdr:nvSpPr>
        <xdr:cNvPr id="10" name="テキスト ボックス 9">
          <a:extLst>
            <a:ext uri="{FF2B5EF4-FFF2-40B4-BE49-F238E27FC236}">
              <a16:creationId xmlns:a16="http://schemas.microsoft.com/office/drawing/2014/main" id="{5ED6DE98-82EB-40AE-A061-F4D784BD8872}"/>
            </a:ext>
          </a:extLst>
        </xdr:cNvPr>
        <xdr:cNvSpPr txBox="1"/>
      </xdr:nvSpPr>
      <xdr:spPr>
        <a:xfrm>
          <a:off x="10839891" y="4886325"/>
          <a:ext cx="856808" cy="2866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865413D8-028D-48A6-AB86-34D1BCE236DD}" type="TxLink">
            <a:rPr kumimoji="1" lang="en-US" altLang="en-US" sz="1400" b="1" i="0" u="none" strike="noStrike">
              <a:solidFill>
                <a:schemeClr val="bg1"/>
              </a:solidFill>
              <a:latin typeface="BIZ UDPゴシック"/>
              <a:ea typeface="BIZ UDPゴシック"/>
            </a:rPr>
            <a:pPr algn="r"/>
            <a:t>99.2%</a:t>
          </a:fld>
          <a:endParaRPr kumimoji="1" lang="ja-JP" altLang="en-US" sz="40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38100</xdr:colOff>
      <xdr:row>1</xdr:row>
      <xdr:rowOff>9525</xdr:rowOff>
    </xdr:from>
    <xdr:to>
      <xdr:col>12</xdr:col>
      <xdr:colOff>47625</xdr:colOff>
      <xdr:row>2</xdr:row>
      <xdr:rowOff>169545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B9F0530-21AF-4981-B8B7-57211FEA5F30}"/>
            </a:ext>
          </a:extLst>
        </xdr:cNvPr>
        <xdr:cNvSpPr txBox="1"/>
      </xdr:nvSpPr>
      <xdr:spPr>
        <a:xfrm>
          <a:off x="38100" y="447675"/>
          <a:ext cx="4238625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800" b="1">
              <a:solidFill>
                <a:srgbClr val="F3B495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↓見たい年度をクリックしてください</a:t>
          </a:r>
        </a:p>
      </xdr:txBody>
    </xdr:sp>
    <xdr:clientData/>
  </xdr:twoCellAnchor>
  <xdr:twoCellAnchor>
    <xdr:from>
      <xdr:col>13</xdr:col>
      <xdr:colOff>133350</xdr:colOff>
      <xdr:row>18</xdr:row>
      <xdr:rowOff>104776</xdr:rowOff>
    </xdr:from>
    <xdr:to>
      <xdr:col>26</xdr:col>
      <xdr:colOff>195825</xdr:colOff>
      <xdr:row>25</xdr:row>
      <xdr:rowOff>16576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3931E5F9-140D-404C-B5A3-E05E9AA8DF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323850</xdr:colOff>
      <xdr:row>17</xdr:row>
      <xdr:rowOff>28575</xdr:rowOff>
    </xdr:from>
    <xdr:to>
      <xdr:col>18</xdr:col>
      <xdr:colOff>57150</xdr:colOff>
      <xdr:row>18</xdr:row>
      <xdr:rowOff>188595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C34ED479-9349-47FF-B6F3-B48F89BF162E}"/>
            </a:ext>
          </a:extLst>
        </xdr:cNvPr>
        <xdr:cNvSpPr txBox="1"/>
      </xdr:nvSpPr>
      <xdr:spPr>
        <a:xfrm>
          <a:off x="4552950" y="4048125"/>
          <a:ext cx="1847850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400" b="1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市税収入額の推移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133351</xdr:colOff>
          <xdr:row>14</xdr:row>
          <xdr:rowOff>95250</xdr:rowOff>
        </xdr:from>
        <xdr:to>
          <xdr:col>12</xdr:col>
          <xdr:colOff>228600</xdr:colOff>
          <xdr:row>25</xdr:row>
          <xdr:rowOff>57149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434E4688-384F-D2C6-4E8B-6B239568D5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!$A$2:$D$8" spid="_x0000_s3305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33351" y="3429000"/>
              <a:ext cx="4324349" cy="247649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>
    <xdr:from>
      <xdr:col>27</xdr:col>
      <xdr:colOff>342900</xdr:colOff>
      <xdr:row>24</xdr:row>
      <xdr:rowOff>68580</xdr:rowOff>
    </xdr:from>
    <xdr:to>
      <xdr:col>36</xdr:col>
      <xdr:colOff>47625</xdr:colOff>
      <xdr:row>26</xdr:row>
      <xdr:rowOff>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8438BB70-5FD7-4215-AB69-8CBD1718D0D6}"/>
            </a:ext>
          </a:extLst>
        </xdr:cNvPr>
        <xdr:cNvSpPr txBox="1"/>
      </xdr:nvSpPr>
      <xdr:spPr>
        <a:xfrm>
          <a:off x="9858375" y="5688330"/>
          <a:ext cx="2876550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200" b="0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（</a:t>
          </a:r>
          <a:r>
            <a:rPr kumimoji="1" lang="en-US" altLang="ja-JP" sz="1200" b="0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200" b="0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国民健康保険税を除く税金）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161925</xdr:colOff>
          <xdr:row>1</xdr:row>
          <xdr:rowOff>76200</xdr:rowOff>
        </xdr:from>
        <xdr:to>
          <xdr:col>36</xdr:col>
          <xdr:colOff>123825</xdr:colOff>
          <xdr:row>16</xdr:row>
          <xdr:rowOff>161925</xdr:rowOff>
        </xdr:to>
        <xdr:pic>
          <xdr:nvPicPr>
            <xdr:cNvPr id="6" name="図 5">
              <a:extLst>
                <a:ext uri="{FF2B5EF4-FFF2-40B4-BE49-F238E27FC236}">
                  <a16:creationId xmlns:a16="http://schemas.microsoft.com/office/drawing/2014/main" id="{5FA3BB79-1026-85CC-9DBB-0657AE35BC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カメラ!$G$2:$I$14" spid="_x0000_s3306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9677400" y="514350"/>
              <a:ext cx="3133725" cy="343852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>
    <xdr:from>
      <xdr:col>12</xdr:col>
      <xdr:colOff>285750</xdr:colOff>
      <xdr:row>1</xdr:row>
      <xdr:rowOff>19050</xdr:rowOff>
    </xdr:from>
    <xdr:to>
      <xdr:col>18</xdr:col>
      <xdr:colOff>19050</xdr:colOff>
      <xdr:row>2</xdr:row>
      <xdr:rowOff>179070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7BDD8D6D-5506-4121-BBA0-5C1039AA0706}"/>
            </a:ext>
          </a:extLst>
        </xdr:cNvPr>
        <xdr:cNvSpPr txBox="1"/>
      </xdr:nvSpPr>
      <xdr:spPr>
        <a:xfrm>
          <a:off x="4514850" y="457200"/>
          <a:ext cx="1847850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400" b="1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個人市民税の推移</a:t>
          </a:r>
        </a:p>
      </xdr:txBody>
    </xdr:sp>
    <xdr:clientData/>
  </xdr:twoCellAnchor>
  <xdr:twoCellAnchor>
    <xdr:from>
      <xdr:col>12</xdr:col>
      <xdr:colOff>295275</xdr:colOff>
      <xdr:row>8</xdr:row>
      <xdr:rowOff>219075</xdr:rowOff>
    </xdr:from>
    <xdr:to>
      <xdr:col>18</xdr:col>
      <xdr:colOff>28575</xdr:colOff>
      <xdr:row>10</xdr:row>
      <xdr:rowOff>57150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6DE64BBA-03C2-4BBD-88DC-9C8989367B6C}"/>
            </a:ext>
          </a:extLst>
        </xdr:cNvPr>
        <xdr:cNvSpPr txBox="1"/>
      </xdr:nvSpPr>
      <xdr:spPr>
        <a:xfrm>
          <a:off x="4524375" y="2257425"/>
          <a:ext cx="1847850" cy="323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400" b="1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固定資産税の推移</a:t>
          </a:r>
        </a:p>
      </xdr:txBody>
    </xdr:sp>
    <xdr:clientData/>
  </xdr:twoCellAnchor>
  <xdr:twoCellAnchor>
    <xdr:from>
      <xdr:col>13</xdr:col>
      <xdr:colOff>123825</xdr:colOff>
      <xdr:row>2</xdr:row>
      <xdr:rowOff>85725</xdr:rowOff>
    </xdr:from>
    <xdr:to>
      <xdr:col>26</xdr:col>
      <xdr:colOff>186300</xdr:colOff>
      <xdr:row>8</xdr:row>
      <xdr:rowOff>226125</xdr:rowOff>
    </xdr:to>
    <xdr:graphicFrame macro="">
      <xdr:nvGraphicFramePr>
        <xdr:cNvPr id="23" name="グラフ 22">
          <a:extLst>
            <a:ext uri="{FF2B5EF4-FFF2-40B4-BE49-F238E27FC236}">
              <a16:creationId xmlns:a16="http://schemas.microsoft.com/office/drawing/2014/main" id="{F8A27ABE-6B9F-4394-874C-F2A5EF4440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123824</xdr:colOff>
      <xdr:row>10</xdr:row>
      <xdr:rowOff>19050</xdr:rowOff>
    </xdr:from>
    <xdr:to>
      <xdr:col>26</xdr:col>
      <xdr:colOff>186299</xdr:colOff>
      <xdr:row>17</xdr:row>
      <xdr:rowOff>35625</xdr:rowOff>
    </xdr:to>
    <xdr:graphicFrame macro="">
      <xdr:nvGraphicFramePr>
        <xdr:cNvPr id="25" name="グラフ 24">
          <a:extLst>
            <a:ext uri="{FF2B5EF4-FFF2-40B4-BE49-F238E27FC236}">
              <a16:creationId xmlns:a16="http://schemas.microsoft.com/office/drawing/2014/main" id="{11332436-5826-402B-B89E-111595930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0</xdr:colOff>
      <xdr:row>0</xdr:row>
      <xdr:rowOff>57150</xdr:rowOff>
    </xdr:from>
    <xdr:to>
      <xdr:col>3</xdr:col>
      <xdr:colOff>209550</xdr:colOff>
      <xdr:row>0</xdr:row>
      <xdr:rowOff>257175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76B261FC-FCC4-4B45-BC75-A77ADA7D3C2D}"/>
            </a:ext>
          </a:extLst>
        </xdr:cNvPr>
        <xdr:cNvSpPr txBox="1"/>
      </xdr:nvSpPr>
      <xdr:spPr>
        <a:xfrm>
          <a:off x="1057275" y="57150"/>
          <a:ext cx="209550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900" b="1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endParaRPr kumimoji="1" lang="ja-JP" altLang="en-US" sz="900" b="1">
            <a:solidFill>
              <a:schemeClr val="bg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428625</xdr:colOff>
      <xdr:row>38</xdr:row>
      <xdr:rowOff>161925</xdr:rowOff>
    </xdr:from>
    <xdr:to>
      <xdr:col>5</xdr:col>
      <xdr:colOff>47625</xdr:colOff>
      <xdr:row>51</xdr:row>
      <xdr:rowOff>85725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19C6D61E-FF69-9118-4C85-143EE2F9DB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133350</xdr:colOff>
      <xdr:row>38</xdr:row>
      <xdr:rowOff>161925</xdr:rowOff>
    </xdr:from>
    <xdr:to>
      <xdr:col>8</xdr:col>
      <xdr:colOff>133350</xdr:colOff>
      <xdr:row>52</xdr:row>
      <xdr:rowOff>123825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5F61E01C-47DF-700A-8528-A76DE3643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75104</xdr:colOff>
      <xdr:row>44</xdr:row>
      <xdr:rowOff>125475</xdr:rowOff>
    </xdr:from>
    <xdr:to>
      <xdr:col>10</xdr:col>
      <xdr:colOff>561976</xdr:colOff>
      <xdr:row>61</xdr:row>
      <xdr:rowOff>191585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D0FBAAD-7A57-264C-2C51-6933B3ABF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104" y="15813150"/>
          <a:ext cx="7706822" cy="443808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4</xdr:col>
      <xdr:colOff>200025</xdr:colOff>
      <xdr:row>47</xdr:row>
      <xdr:rowOff>104775</xdr:rowOff>
    </xdr:from>
    <xdr:to>
      <xdr:col>5</xdr:col>
      <xdr:colOff>523875</xdr:colOff>
      <xdr:row>48</xdr:row>
      <xdr:rowOff>0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F52EEBC2-FA5D-1282-0F9A-506431D69C6C}"/>
            </a:ext>
          </a:extLst>
        </xdr:cNvPr>
        <xdr:cNvSpPr/>
      </xdr:nvSpPr>
      <xdr:spPr>
        <a:xfrm>
          <a:off x="3305175" y="11420475"/>
          <a:ext cx="1009650" cy="152400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0</xdr:col>
      <xdr:colOff>9525</xdr:colOff>
      <xdr:row>22</xdr:row>
      <xdr:rowOff>95250</xdr:rowOff>
    </xdr:from>
    <xdr:to>
      <xdr:col>11</xdr:col>
      <xdr:colOff>56438</xdr:colOff>
      <xdr:row>40</xdr:row>
      <xdr:rowOff>19962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4CBFBA38-002E-F293-845E-DCF616324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10125075"/>
          <a:ext cx="7952663" cy="455386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8</xdr:col>
      <xdr:colOff>371475</xdr:colOff>
      <xdr:row>30</xdr:row>
      <xdr:rowOff>38101</xdr:rowOff>
    </xdr:from>
    <xdr:to>
      <xdr:col>9</xdr:col>
      <xdr:colOff>333375</xdr:colOff>
      <xdr:row>31</xdr:row>
      <xdr:rowOff>0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A177FB0F-83B2-4564-B51C-6E9D737D3C1E}"/>
            </a:ext>
          </a:extLst>
        </xdr:cNvPr>
        <xdr:cNvSpPr/>
      </xdr:nvSpPr>
      <xdr:spPr>
        <a:xfrm>
          <a:off x="6219825" y="6981826"/>
          <a:ext cx="647700" cy="219074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0</xdr:col>
      <xdr:colOff>57150</xdr:colOff>
      <xdr:row>64</xdr:row>
      <xdr:rowOff>161924</xdr:rowOff>
    </xdr:from>
    <xdr:to>
      <xdr:col>10</xdr:col>
      <xdr:colOff>584392</xdr:colOff>
      <xdr:row>83</xdr:row>
      <xdr:rowOff>191330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C2537231-BD47-1106-15A5-B438CBC24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7150" y="15592424"/>
          <a:ext cx="7747192" cy="4915731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67</xdr:row>
      <xdr:rowOff>104774</xdr:rowOff>
    </xdr:from>
    <xdr:to>
      <xdr:col>1</xdr:col>
      <xdr:colOff>133350</xdr:colOff>
      <xdr:row>68</xdr:row>
      <xdr:rowOff>133350</xdr:rowOff>
    </xdr:to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3DD5A012-B964-44C0-AEFE-38F66AD067A7}"/>
            </a:ext>
          </a:extLst>
        </xdr:cNvPr>
        <xdr:cNvSpPr/>
      </xdr:nvSpPr>
      <xdr:spPr>
        <a:xfrm>
          <a:off x="104775" y="16306799"/>
          <a:ext cx="895350" cy="285751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0</xdr:col>
      <xdr:colOff>323850</xdr:colOff>
      <xdr:row>86</xdr:row>
      <xdr:rowOff>152400</xdr:rowOff>
    </xdr:from>
    <xdr:to>
      <xdr:col>8</xdr:col>
      <xdr:colOff>115087</xdr:colOff>
      <xdr:row>99</xdr:row>
      <xdr:rowOff>86182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E6BB2AA2-1ADF-AFA7-6DF5-AE3D49409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23850" y="21240750"/>
          <a:ext cx="5639587" cy="327705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4</xdr:col>
      <xdr:colOff>95250</xdr:colOff>
      <xdr:row>96</xdr:row>
      <xdr:rowOff>95250</xdr:rowOff>
    </xdr:from>
    <xdr:to>
      <xdr:col>5</xdr:col>
      <xdr:colOff>304800</xdr:colOff>
      <xdr:row>97</xdr:row>
      <xdr:rowOff>123826</xdr:rowOff>
    </xdr:to>
    <xdr:sp macro="" textlink="">
      <xdr:nvSpPr>
        <xdr:cNvPr id="10" name="四角形: 角を丸くする 9">
          <a:extLst>
            <a:ext uri="{FF2B5EF4-FFF2-40B4-BE49-F238E27FC236}">
              <a16:creationId xmlns:a16="http://schemas.microsoft.com/office/drawing/2014/main" id="{D9013632-F795-41AD-B625-2B858D246EFC}"/>
            </a:ext>
          </a:extLst>
        </xdr:cNvPr>
        <xdr:cNvSpPr/>
      </xdr:nvSpPr>
      <xdr:spPr>
        <a:xfrm>
          <a:off x="3200400" y="23755350"/>
          <a:ext cx="895350" cy="285751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485775</xdr:colOff>
      <xdr:row>97</xdr:row>
      <xdr:rowOff>238125</xdr:rowOff>
    </xdr:from>
    <xdr:to>
      <xdr:col>7</xdr:col>
      <xdr:colOff>9525</xdr:colOff>
      <xdr:row>99</xdr:row>
      <xdr:rowOff>19050</xdr:rowOff>
    </xdr:to>
    <xdr:sp macro="" textlink="">
      <xdr:nvSpPr>
        <xdr:cNvPr id="11" name="四角形: 角を丸くする 10">
          <a:extLst>
            <a:ext uri="{FF2B5EF4-FFF2-40B4-BE49-F238E27FC236}">
              <a16:creationId xmlns:a16="http://schemas.microsoft.com/office/drawing/2014/main" id="{EA3C4E14-E139-4060-BC3A-87E116F7DA73}"/>
            </a:ext>
          </a:extLst>
        </xdr:cNvPr>
        <xdr:cNvSpPr/>
      </xdr:nvSpPr>
      <xdr:spPr>
        <a:xfrm>
          <a:off x="4276725" y="24412575"/>
          <a:ext cx="895350" cy="295275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228600</xdr:colOff>
      <xdr:row>100</xdr:row>
      <xdr:rowOff>28575</xdr:rowOff>
    </xdr:from>
    <xdr:to>
      <xdr:col>7</xdr:col>
      <xdr:colOff>0</xdr:colOff>
      <xdr:row>111</xdr:row>
      <xdr:rowOff>19050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F15B2E1-16BD-4D5B-8ACB-231299A237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生田　悟詩" refreshedDate="45875.535404513888" createdVersion="8" refreshedVersion="8" minRefreshableVersion="3" recordCount="14" xr:uid="{FC1D0957-F848-4A38-92F9-202A158F58A2}">
  <cacheSource type="worksheet">
    <worksheetSource ref="A1:AE15" sheet="データ"/>
  </cacheSource>
  <cacheFields count="31">
    <cacheField name="年度" numFmtId="176">
      <sharedItems containsSemiMixedTypes="0" containsNonDate="0" containsDate="1" containsString="0" minDate="2010-12-31T00:00:00" maxDate="2026-01-02T00:00:00" count="30">
        <d v="2011-01-01T00:00:00"/>
        <d v="2012-01-01T00:00:00"/>
        <d v="2013-01-01T00:00:00"/>
        <d v="2014-01-01T00:00:00"/>
        <d v="2015-01-01T00:00:00"/>
        <d v="2016-01-01T00:00:00"/>
        <d v="2017-01-01T00:00:00"/>
        <d v="2018-01-01T00:00:00"/>
        <d v="2019-01-01T00:00:00"/>
        <d v="2020-01-01T00:00:00"/>
        <d v="2021-01-01T00:00:00"/>
        <d v="2022-01-01T00:00:00"/>
        <d v="2023-01-01T00:00:00"/>
        <d v="2024-01-01T00:00:00"/>
        <d v="2025-01-01T00:00:00" u="1"/>
        <d v="2026-01-01T00:00:00" u="1"/>
        <d v="2011-12-31T00:00:00" u="1"/>
        <d v="2012-12-31T00:00:00" u="1"/>
        <d v="2013-12-31T00:00:00" u="1"/>
        <d v="2014-12-31T00:00:00" u="1"/>
        <d v="2015-12-31T00:00:00" u="1"/>
        <d v="2016-12-31T00:00:00" u="1"/>
        <d v="2017-12-31T00:00:00" u="1"/>
        <d v="2018-12-31T00:00:00" u="1"/>
        <d v="2019-12-31T00:00:00" u="1"/>
        <d v="2020-12-31T00:00:00" u="1"/>
        <d v="2021-12-31T00:00:00" u="1"/>
        <d v="2022-12-31T00:00:00" u="1"/>
        <d v="2023-12-31T00:00:00" u="1"/>
        <d v="2010-12-31T00:00:00" u="1"/>
      </sharedItems>
    </cacheField>
    <cacheField name="シリアル変換前" numFmtId="0">
      <sharedItems containsSemiMixedTypes="0" containsString="0" containsNumber="1" containsInteger="1" minValue="2011" maxValue="2024"/>
    </cacheField>
    <cacheField name="個人市民税" numFmtId="3">
      <sharedItems containsSemiMixedTypes="0" containsString="0" containsNumber="1" containsInteger="1" minValue="10272178738" maxValue="12641861943"/>
    </cacheField>
    <cacheField name="法人市民税" numFmtId="3">
      <sharedItems containsSemiMixedTypes="0" containsString="0" containsNumber="1" containsInteger="1" minValue="2172562223" maxValue="7409375892"/>
    </cacheField>
    <cacheField name="固定資産税" numFmtId="3">
      <sharedItems containsSemiMixedTypes="0" containsString="0" containsNumber="1" containsInteger="1" minValue="14283766454" maxValue="17425186542"/>
    </cacheField>
    <cacheField name="都市計画税" numFmtId="3">
      <sharedItems containsSemiMixedTypes="0" containsString="0" containsNumber="1" containsInteger="1" minValue="2564968150" maxValue="3174734373"/>
    </cacheField>
    <cacheField name="軽自動車税" numFmtId="3">
      <sharedItems containsSemiMixedTypes="0" containsString="0" containsNumber="1" containsInteger="1" minValue="193375024" maxValue="368648747"/>
    </cacheField>
    <cacheField name="市たばこ税" numFmtId="3">
      <sharedItems containsSemiMixedTypes="0" containsString="0" containsNumber="1" containsInteger="1" minValue="1044200263" maxValue="1269222610"/>
    </cacheField>
    <cacheField name="入湯税" numFmtId="3">
      <sharedItems containsSemiMixedTypes="0" containsString="0" containsNumber="1" containsInteger="1" minValue="0" maxValue="0"/>
    </cacheField>
    <cacheField name="市税合計" numFmtId="3">
      <sharedItems containsSemiMixedTypes="0" containsString="0" containsNumber="1" containsInteger="1" minValue="32660554461" maxValue="40062882408"/>
    </cacheField>
    <cacheField name="前年度比" numFmtId="3">
      <sharedItems containsSemiMixedTypes="0" containsString="0" containsNumber="1" containsInteger="1" minValue="-2075640660" maxValue="2745130535"/>
    </cacheField>
    <cacheField name="市税以外" numFmtId="3">
      <sharedItems containsSemiMixedTypes="0" containsString="0" containsNumber="1" containsInteger="1" minValue="18745384424" maxValue="47177079374"/>
    </cacheField>
    <cacheField name="歳入総額" numFmtId="3">
      <sharedItems containsSemiMixedTypes="0" containsString="0" containsNumber="1" containsInteger="1" minValue="52092767458" maxValue="83467495646"/>
    </cacheField>
    <cacheField name="市税収納率" numFmtId="177">
      <sharedItems containsSemiMixedTypes="0" containsString="0" containsNumber="1" minValue="0.96199999999999997" maxValue="0.996"/>
    </cacheField>
    <cacheField name="給与所得者の割合" numFmtId="177">
      <sharedItems containsSemiMixedTypes="0" containsString="0" containsNumber="1" minValue="0.81299999999999994" maxValue="0.82699999999999996"/>
    </cacheField>
    <cacheField name="1人当たり市税負担額" numFmtId="3">
      <sharedItems containsNonDate="0" containsString="0" containsBlank="1"/>
    </cacheField>
    <cacheField name="１世帯当たり税負担額" numFmtId="3">
      <sharedItems containsNonDate="0" containsString="0" containsBlank="1"/>
    </cacheField>
    <cacheField name="１人当たり所得" numFmtId="3">
      <sharedItems containsNonDate="0" containsString="0" containsBlank="1"/>
    </cacheField>
    <cacheField name="人口" numFmtId="3">
      <sharedItems containsSemiMixedTypes="0" containsString="0" containsNumber="1" containsInteger="1" minValue="145535" maxValue="152823"/>
    </cacheField>
    <cacheField name="世帯数" numFmtId="3">
      <sharedItems containsSemiMixedTypes="0" containsString="0" containsNumber="1" containsInteger="1" minValue="60499" maxValue="69209"/>
    </cacheField>
    <cacheField name="法人数" numFmtId="3">
      <sharedItems containsSemiMixedTypes="0" containsString="0" containsNumber="1" containsInteger="1" minValue="3472" maxValue="4078"/>
    </cacheField>
    <cacheField name="原付台数" numFmtId="3">
      <sharedItems containsSemiMixedTypes="0" containsString="0" containsNumber="1" containsInteger="1" minValue="5051" maxValue="6038"/>
    </cacheField>
    <cacheField name="軽四輪等台数" numFmtId="3">
      <sharedItems containsSemiMixedTypes="0" containsString="0" containsNumber="1" containsInteger="1" minValue="32068" maxValue="38155"/>
    </cacheField>
    <cacheField name="たばこ売上（万本）" numFmtId="3">
      <sharedItems containsSemiMixedTypes="0" containsString="0" containsNumber="1" minValue="17277.2" maxValue="25276.2"/>
    </cacheField>
    <cacheField name="給与所得者数" numFmtId="3">
      <sharedItems containsSemiMixedTypes="0" containsString="0" containsNumber="1" containsInteger="1" minValue="60666" maxValue="72079"/>
    </cacheField>
    <cacheField name="営業所得者数" numFmtId="3">
      <sharedItems containsSemiMixedTypes="0" containsString="0" containsNumber="1" containsInteger="1" minValue="2229" maxValue="2500"/>
    </cacheField>
    <cacheField name="農業所得者数" numFmtId="3">
      <sharedItems containsSemiMixedTypes="0" containsString="0" containsNumber="1" containsInteger="1" minValue="27" maxValue="41"/>
    </cacheField>
    <cacheField name="宅地面積（千平米）" numFmtId="3">
      <sharedItems containsSemiMixedTypes="0" containsString="0" containsNumber="1" minValue="16426.373" maxValue="17477.519"/>
    </cacheField>
    <cacheField name="田畑面積（千平米）" numFmtId="3">
      <sharedItems containsSemiMixedTypes="0" containsString="0" containsNumber="1" minValue="12304.325000000001" maxValue="13697.922"/>
    </cacheField>
    <cacheField name="木造建物数" numFmtId="3">
      <sharedItems containsSemiMixedTypes="0" containsString="0" containsNumber="1" containsInteger="1" minValue="32245" maxValue="33205"/>
    </cacheField>
    <cacheField name="非木造建物数" numFmtId="3">
      <sharedItems containsSemiMixedTypes="0" containsString="0" containsNumber="1" containsInteger="1" minValue="19405" maxValue="20753"/>
    </cacheField>
  </cacheFields>
  <extLst>
    <ext xmlns:x14="http://schemas.microsoft.com/office/spreadsheetml/2009/9/main" uri="{725AE2AE-9491-48be-B2B4-4EB974FC3084}">
      <x14:pivotCacheDefinition pivotCacheId="11427591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n v="2011"/>
    <n v="10272178738"/>
    <n v="3506333928"/>
    <n v="14899995337"/>
    <n v="2644872087"/>
    <n v="193375024"/>
    <n v="1143799347"/>
    <n v="0"/>
    <n v="32660554461"/>
    <n v="1623067212"/>
    <n v="19938709657"/>
    <n v="52599264118"/>
    <n v="0.96199999999999997"/>
    <n v="0.81799999999999995"/>
    <m/>
    <m/>
    <m/>
    <n v="145535"/>
    <n v="60499"/>
    <n v="3479"/>
    <n v="6038"/>
    <n v="32068"/>
    <n v="25103.200000000001"/>
    <n v="60666"/>
    <n v="2245"/>
    <n v="37"/>
    <n v="16426.373"/>
    <n v="13697.922"/>
    <n v="32245"/>
    <n v="19449"/>
  </r>
  <r>
    <x v="1"/>
    <n v="2012"/>
    <n v="10837551361"/>
    <n v="4313199925"/>
    <n v="14283766454"/>
    <n v="2564968150"/>
    <n v="198128485"/>
    <n v="1149768659"/>
    <n v="0"/>
    <n v="33347383034"/>
    <n v="686828573"/>
    <n v="18745384424"/>
    <n v="52092767458"/>
    <n v="0.97"/>
    <n v="0.81799999999999995"/>
    <m/>
    <m/>
    <m/>
    <n v="145970"/>
    <n v="60949"/>
    <n v="3472"/>
    <n v="5959"/>
    <n v="32517"/>
    <n v="25276.2"/>
    <n v="61139"/>
    <n v="2229"/>
    <n v="41"/>
    <n v="16496.205999999998"/>
    <n v="13656.472"/>
    <n v="32367"/>
    <n v="19405"/>
  </r>
  <r>
    <x v="2"/>
    <n v="2013"/>
    <n v="11165678945"/>
    <n v="5346788100"/>
    <n v="14360715836"/>
    <n v="2597508708"/>
    <n v="202763863"/>
    <n v="1269222610"/>
    <n v="0"/>
    <n v="34942678062"/>
    <n v="1595295028"/>
    <n v="21386739558"/>
    <n v="56329417620"/>
    <n v="0.97699999999999998"/>
    <n v="0.81699999999999995"/>
    <m/>
    <m/>
    <m/>
    <n v="146690"/>
    <n v="60894"/>
    <n v="3503"/>
    <n v="6009"/>
    <n v="33182"/>
    <n v="24783.8"/>
    <n v="61761"/>
    <n v="2303"/>
    <n v="39"/>
    <n v="16562.327000000001"/>
    <n v="13584.494000000001"/>
    <n v="32460"/>
    <n v="19504"/>
  </r>
  <r>
    <x v="3"/>
    <n v="2014"/>
    <n v="11395468323"/>
    <n v="7409375892"/>
    <n v="14524791108"/>
    <n v="2649813791"/>
    <n v="210744255"/>
    <n v="1229024238"/>
    <n v="0"/>
    <n v="37419217607"/>
    <n v="2476539545"/>
    <n v="21202837718"/>
    <n v="58622055325"/>
    <n v="0.98199999999999998"/>
    <n v="0.81299999999999994"/>
    <m/>
    <m/>
    <m/>
    <n v="147365"/>
    <n v="61571"/>
    <n v="3509"/>
    <n v="5943"/>
    <n v="34187"/>
    <n v="23775.4"/>
    <n v="61911"/>
    <n v="2284"/>
    <n v="34"/>
    <n v="16615.155999999999"/>
    <n v="13504.873"/>
    <n v="32478"/>
    <n v="19551"/>
  </r>
  <r>
    <x v="4"/>
    <n v="2015"/>
    <n v="11790652659"/>
    <n v="4527923811"/>
    <n v="14879204182"/>
    <n v="2718815630"/>
    <n v="216174755"/>
    <n v="1210805910"/>
    <n v="0"/>
    <n v="35343576947"/>
    <n v="-2075640660"/>
    <n v="24823734846"/>
    <n v="60167311793"/>
    <n v="0.98499999999999999"/>
    <n v="0.81799999999999995"/>
    <m/>
    <m/>
    <m/>
    <n v="148419"/>
    <n v="62409"/>
    <n v="3545"/>
    <n v="5773"/>
    <n v="34861"/>
    <n v="23460.6"/>
    <n v="63177"/>
    <n v="2336"/>
    <n v="27"/>
    <n v="16704.852999999999"/>
    <n v="13411.138000000001"/>
    <n v="32591"/>
    <n v="19697"/>
  </r>
  <r>
    <x v="5"/>
    <n v="2016"/>
    <n v="11845885988"/>
    <n v="4987544782"/>
    <n v="15282755487"/>
    <n v="2782202359"/>
    <n v="250240220"/>
    <n v="1162026187"/>
    <n v="0"/>
    <n v="36310655023"/>
    <n v="967078076"/>
    <n v="26595074045"/>
    <n v="62905729068"/>
    <n v="0.99"/>
    <n v="0.81799999999999995"/>
    <m/>
    <m/>
    <m/>
    <n v="149245"/>
    <n v="63270"/>
    <n v="3592"/>
    <n v="5640"/>
    <n v="35357"/>
    <n v="22459.7"/>
    <n v="63870"/>
    <n v="2330"/>
    <n v="33"/>
    <n v="16792.703000000001"/>
    <n v="13300.846"/>
    <n v="32752"/>
    <n v="19879"/>
  </r>
  <r>
    <x v="6"/>
    <n v="2017"/>
    <n v="12260582950"/>
    <n v="2907579371"/>
    <n v="15570478693"/>
    <n v="2830805681"/>
    <n v="264300980"/>
    <n v="1100237650"/>
    <n v="0"/>
    <n v="34933985325"/>
    <n v="-1376669698"/>
    <n v="31082114328"/>
    <n v="66016099653"/>
    <n v="0.99199999999999999"/>
    <n v="0.81799999999999995"/>
    <m/>
    <m/>
    <m/>
    <n v="150135"/>
    <n v="64140"/>
    <n v="3682"/>
    <n v="5473"/>
    <n v="35770"/>
    <n v="21153"/>
    <n v="65197"/>
    <n v="2422"/>
    <n v="39"/>
    <n v="16920.736000000001"/>
    <n v="13229.458000000001"/>
    <n v="32835"/>
    <n v="20323"/>
  </r>
  <r>
    <x v="7"/>
    <n v="2018"/>
    <n v="12356043881"/>
    <n v="5389333437"/>
    <n v="15690814730"/>
    <n v="2867852815"/>
    <n v="277496543"/>
    <n v="1097574454"/>
    <n v="0"/>
    <n v="37679115860"/>
    <n v="2745130535"/>
    <n v="26694809697"/>
    <n v="64373925557"/>
    <n v="0.99299999999999999"/>
    <n v="0.81699999999999995"/>
    <m/>
    <m/>
    <m/>
    <n v="150617"/>
    <n v="64833"/>
    <n v="3720"/>
    <n v="5317"/>
    <n v="36248"/>
    <n v="20295"/>
    <n v="66104"/>
    <n v="2406"/>
    <n v="36"/>
    <n v="17000.223000000002"/>
    <n v="13080.781999999999"/>
    <n v="32952"/>
    <n v="20401"/>
  </r>
  <r>
    <x v="8"/>
    <n v="2019"/>
    <n v="12641861943"/>
    <n v="3380487030"/>
    <n v="16018870162"/>
    <n v="2896501006"/>
    <n v="292624508"/>
    <n v="1099976405"/>
    <n v="0"/>
    <n v="36330321054"/>
    <n v="-1348794806"/>
    <n v="25455915563"/>
    <n v="61786236617"/>
    <n v="0.996"/>
    <n v="0.82199999999999995"/>
    <m/>
    <m/>
    <m/>
    <n v="151981"/>
    <n v="66199"/>
    <n v="3750"/>
    <n v="5305"/>
    <n v="36551"/>
    <n v="19402.5"/>
    <n v="67758"/>
    <n v="2397"/>
    <n v="29"/>
    <n v="17075.2"/>
    <n v="12847.291999999999"/>
    <n v="32910"/>
    <n v="20569"/>
  </r>
  <r>
    <x v="9"/>
    <n v="2020"/>
    <n v="12593133364"/>
    <n v="3157806875"/>
    <n v="16259254941"/>
    <n v="2926443485"/>
    <n v="309577344"/>
    <n v="1044200263"/>
    <n v="0"/>
    <n v="36290416272"/>
    <n v="-39904782"/>
    <n v="47177079374"/>
    <n v="83467495646"/>
    <n v="0.99199999999999999"/>
    <n v="0.82499999999999996"/>
    <m/>
    <m/>
    <m/>
    <n v="152823"/>
    <n v="67179"/>
    <n v="3790"/>
    <n v="5146"/>
    <n v="36765"/>
    <n v="17770.599999999999"/>
    <n v="69200"/>
    <n v="2415"/>
    <n v="30"/>
    <n v="17186.419999999998"/>
    <n v="12721.891"/>
    <n v="33055"/>
    <n v="20753"/>
  </r>
  <r>
    <x v="10"/>
    <n v="2021"/>
    <n v="12087141558"/>
    <n v="2172562223"/>
    <n v="15972459191"/>
    <n v="2906822360"/>
    <n v="320891305"/>
    <n v="1092280345"/>
    <n v="0"/>
    <n v="34552156982"/>
    <n v="-1738259290"/>
    <n v="37721487235"/>
    <n v="72273644217"/>
    <n v="0.99199999999999999"/>
    <n v="0.82399999999999995"/>
    <m/>
    <m/>
    <m/>
    <n v="152673"/>
    <n v="67631"/>
    <n v="3814"/>
    <n v="5051"/>
    <n v="37034"/>
    <n v="17312"/>
    <n v="69581"/>
    <n v="2500"/>
    <n v="37"/>
    <n v="17242.813999999998"/>
    <n v="12556.578"/>
    <n v="33205"/>
    <n v="20687"/>
  </r>
  <r>
    <x v="11"/>
    <n v="2022"/>
    <n v="12364077027"/>
    <n v="3019537532"/>
    <n v="16694145764"/>
    <n v="3030456253"/>
    <n v="340852670"/>
    <n v="1155503265"/>
    <n v="0"/>
    <n v="36604572511"/>
    <n v="2052415529"/>
    <n v="32923922403"/>
    <n v="69528494914"/>
    <n v="0.99199999999999999"/>
    <n v="0.82499999999999996"/>
    <m/>
    <m/>
    <m/>
    <n v="152751"/>
    <n v="68102"/>
    <n v="3897"/>
    <n v="5083"/>
    <n v="37323"/>
    <n v="17635.900000000001"/>
    <n v="70053"/>
    <n v="2468"/>
    <n v="30"/>
    <n v="17262.143"/>
    <n v="12472.41"/>
    <n v="33078"/>
    <n v="20603"/>
  </r>
  <r>
    <x v="12"/>
    <n v="2023"/>
    <n v="12552414172"/>
    <n v="3694342164"/>
    <n v="16948353476"/>
    <n v="3082594981"/>
    <n v="349972819"/>
    <n v="1135970991"/>
    <n v="0"/>
    <n v="37763648603"/>
    <n v="1159076092"/>
    <n v="32614091711"/>
    <n v="70377740314"/>
    <n v="0.99199999999999999"/>
    <n v="0.82699999999999996"/>
    <m/>
    <m/>
    <m/>
    <n v="152428"/>
    <n v="68431"/>
    <n v="3999"/>
    <n v="5117"/>
    <n v="37690"/>
    <n v="17337.8"/>
    <n v="70939"/>
    <n v="2337"/>
    <n v="32"/>
    <n v="17398.268"/>
    <n v="12372.268"/>
    <n v="32813"/>
    <n v="20662"/>
  </r>
  <r>
    <x v="13"/>
    <n v="2024"/>
    <n v="12572979062"/>
    <n v="5389331300"/>
    <n v="17425186542"/>
    <n v="3174734373"/>
    <n v="368648747"/>
    <n v="1132002384"/>
    <n v="0"/>
    <n v="40062882408"/>
    <n v="2299233805"/>
    <n v="36735759699"/>
    <n v="76798642107"/>
    <n v="0.99199999999999999"/>
    <n v="0.82599999999999996"/>
    <m/>
    <m/>
    <m/>
    <n v="152682"/>
    <n v="69209"/>
    <n v="4078"/>
    <n v="5093"/>
    <n v="38155"/>
    <n v="17277.2"/>
    <n v="72079"/>
    <n v="2325"/>
    <n v="28"/>
    <n v="17477.519"/>
    <n v="12304.325000000001"/>
    <n v="33026"/>
    <n v="207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9F164D-31E2-45BC-8015-A2B5CB7D37D4}" name="ピボットテーブル1" cacheId="0" dataOnRows="1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:B30" firstHeaderRow="1" firstDataRow="1" firstDataCol="1"/>
  <pivotFields count="31">
    <pivotField dataField="1" numFmtId="176" showAll="0">
      <items count="31">
        <item h="1" m="1" x="29"/>
        <item h="1" x="0"/>
        <item h="1" m="1" x="16"/>
        <item h="1" x="1"/>
        <item h="1" m="1" x="17"/>
        <item h="1" x="2"/>
        <item h="1" m="1" x="18"/>
        <item h="1" x="3"/>
        <item h="1" m="1" x="19"/>
        <item h="1" x="4"/>
        <item h="1" m="1" x="20"/>
        <item h="1" x="5"/>
        <item h="1" m="1" x="21"/>
        <item h="1" x="6"/>
        <item h="1" m="1" x="22"/>
        <item h="1" x="7"/>
        <item h="1" m="1" x="23"/>
        <item h="1" x="8"/>
        <item h="1" m="1" x="24"/>
        <item h="1" x="9"/>
        <item h="1" m="1" x="25"/>
        <item h="1" x="10"/>
        <item h="1" m="1" x="26"/>
        <item h="1" x="11"/>
        <item h="1" m="1" x="27"/>
        <item h="1" x="12"/>
        <item h="1" m="1" x="28"/>
        <item x="13"/>
        <item h="1" m="1" x="14"/>
        <item h="1" m="1" x="15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2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</rowItems>
  <colItems count="1">
    <i/>
  </colItems>
  <dataFields count="28">
    <dataField name="合計 / 個人市民税" fld="2" baseField="0" baseItem="0"/>
    <dataField name="合計 / 法人市民税" fld="3" baseField="0" baseItem="0"/>
    <dataField name="合計 / 固定資産税" fld="4" baseField="0" baseItem="0"/>
    <dataField name="合計 / 都市計画税" fld="5" baseField="0" baseItem="0"/>
    <dataField name="合計 / 軽自動車税" fld="6" baseField="0" baseItem="0"/>
    <dataField name="合計 / 市たばこ税" fld="7" baseField="0" baseItem="0"/>
    <dataField name="合計 / 入湯税" fld="8" baseField="0" baseItem="0"/>
    <dataField name="合計 / 市税合計" fld="9" baseField="0" baseItem="0"/>
    <dataField name="合計 / 前年度比" fld="10" baseField="0" baseItem="0"/>
    <dataField name="合計 / 市税以外" fld="11" baseField="0" baseItem="0"/>
    <dataField name="合計 / 歳入総額" fld="12" baseField="0" baseItem="0"/>
    <dataField name="合計 / 市税収納率" fld="13" baseField="0" baseItem="0"/>
    <dataField name="合計 / 給与所得者の割合" fld="14" baseField="0" baseItem="0"/>
    <dataField name="合計 / 人口" fld="18" baseField="0" baseItem="0"/>
    <dataField name="合計 / 世帯数" fld="19" baseField="0" baseItem="0"/>
    <dataField name="合計 / 法人数" fld="20" baseField="0" baseItem="0"/>
    <dataField name="合計 / 原付台数" fld="21" baseField="0" baseItem="0"/>
    <dataField name="合計 / 軽四輪等台数" fld="22" baseField="0" baseItem="0"/>
    <dataField name="合計 / たばこ売上（万本）" fld="23" baseField="0" baseItem="0"/>
    <dataField name="合計 / 給与所得者数" fld="24" baseField="0" baseItem="0"/>
    <dataField name="合計 / 営業所得者数" fld="25" baseField="0" baseItem="0"/>
    <dataField name="合計 / 農業所得者数" fld="26" baseField="0" baseItem="0"/>
    <dataField name="合計 / 宅地面積（千平米）" fld="27" baseField="0" baseItem="0"/>
    <dataField name="合計 / 田畑面積（千平米）" fld="28" baseField="0" baseItem="0"/>
    <dataField name="合計 / 木造建物数" fld="29" baseField="0" baseItem="0"/>
    <dataField name="合計 / 非木造建物数" fld="30" baseField="0" baseItem="0"/>
    <dataField name="個数 / 1人当たり市税負担額" fld="15" subtotal="count" baseField="0" baseItem="0"/>
    <dataField name="合計 / 年度" fld="0" baseField="0" baseItem="0" numFmtId="176"/>
  </dataFields>
  <formats count="5">
    <format dxfId="215">
      <pivotArea type="all" dataOnly="0" outline="0" fieldPosition="0"/>
    </format>
    <format dxfId="216">
      <pivotArea outline="0" collapsedLevelsAreSubtotals="1" fieldPosition="0"/>
    </format>
    <format dxfId="217">
      <pivotArea field="-2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  <format dxfId="219">
      <pivotArea dataOnly="0" labelOnly="1" grandCol="1" outline="0" axis="axisCol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度" xr10:uid="{DF20EF27-20EB-4F78-AC11-9CE3665559FE}" sourceName="年度">
  <pivotTables>
    <pivotTable tabId="2" name="ピボットテーブル1"/>
  </pivotTables>
  <data>
    <tabular pivotCacheId="1142759193" sortOrder="descending">
      <items count="30">
        <i x="13" s="1"/>
        <i x="12"/>
        <i x="11"/>
        <i x="10"/>
        <i x="9"/>
        <i x="8"/>
        <i x="7"/>
        <i x="6"/>
        <i x="5"/>
        <i x="4"/>
        <i x="3"/>
        <i x="2"/>
        <i x="1"/>
        <i x="0"/>
        <i x="15" nd="1"/>
        <i x="14" nd="1"/>
        <i x="28" nd="1"/>
        <i x="27" nd="1"/>
        <i x="26" nd="1"/>
        <i x="25" nd="1"/>
        <i x="24" nd="1"/>
        <i x="23" nd="1"/>
        <i x="22" nd="1"/>
        <i x="21" nd="1"/>
        <i x="20" nd="1"/>
        <i x="19" nd="1"/>
        <i x="18" nd="1"/>
        <i x="17" nd="1"/>
        <i x="16" nd="1"/>
        <i x="29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度" xr10:uid="{457B95A6-DF38-4BD6-9AAF-E0D8DF8AECC1}" cache="スライサー_年度" caption="年度" columnCount="5" showCaption="0" style="ダッシュボード" rowHeight="2520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E5E0A9-DCD7-45FD-A2B9-3FC127BD33F9}" name="テーブル1" displayName="テーブル1" ref="A1:AE15" totalsRowShown="0" headerRowDxfId="255" dataDxfId="253" headerRowBorderDxfId="254" tableBorderDxfId="252" totalsRowBorderDxfId="251">
  <autoFilter ref="A1:AE15" xr:uid="{E3E5E0A9-DCD7-45FD-A2B9-3FC127BD33F9}"/>
  <tableColumns count="31">
    <tableColumn id="1" xr3:uid="{61AF8DB9-1B2C-4C68-84C5-FC09F1465198}" name="年度" dataDxfId="250">
      <calculatedColumnFormula>DATE(テーブル1[[#This Row],[シリアル変換前]],1,1)</calculatedColumnFormula>
    </tableColumn>
    <tableColumn id="2" xr3:uid="{89090711-739F-4BCC-928A-073A243633FD}" name="シリアル変換前" dataDxfId="249"/>
    <tableColumn id="3" xr3:uid="{C05FC8FE-7AC3-4AE3-9B39-27002466A4D8}" name="個人市民税" dataDxfId="248"/>
    <tableColumn id="4" xr3:uid="{1C5B141F-2586-4421-8276-BE011E7ACE7A}" name="法人市民税" dataDxfId="247"/>
    <tableColumn id="5" xr3:uid="{5607F59D-ED58-454E-B2CE-08BF745237F8}" name="固定資産税" dataDxfId="246"/>
    <tableColumn id="6" xr3:uid="{D882A1AC-8DAD-4FB8-A7B2-141899732C11}" name="都市計画税" dataDxfId="245"/>
    <tableColumn id="7" xr3:uid="{DA85C36D-1965-4CBF-BE38-4F3A95B374F8}" name="軽自動車税" dataDxfId="244"/>
    <tableColumn id="8" xr3:uid="{E956E8C3-AA12-49FD-95DC-EEBAD186F644}" name="市たばこ税" dataDxfId="243"/>
    <tableColumn id="9" xr3:uid="{E04F3746-BE84-4C0A-BB13-648496FCCAF7}" name="入湯税" dataDxfId="242"/>
    <tableColumn id="10" xr3:uid="{1D3C1BFB-0AAF-4529-9427-A6E2D4E53748}" name="市税合計" dataDxfId="241"/>
    <tableColumn id="11" xr3:uid="{0F98C5BC-65E2-4E5A-89C4-49BDC826B172}" name="前年度比" dataDxfId="240"/>
    <tableColumn id="12" xr3:uid="{82F40803-63AB-4F2E-8D7F-C09444903C13}" name="市税以外" dataDxfId="239"/>
    <tableColumn id="13" xr3:uid="{0BFC0DBC-D525-44BF-9CB7-AEDCE55AC7BA}" name="歳入総額" dataDxfId="238"/>
    <tableColumn id="14" xr3:uid="{C72F86FF-0E91-4EB1-B31A-D806FF74DD55}" name="市税収納率" dataDxfId="237"/>
    <tableColumn id="15" xr3:uid="{9CBE1243-F211-4E06-BB42-3A67BD971248}" name="給与所得者の割合" dataDxfId="236"/>
    <tableColumn id="16" xr3:uid="{D8B4074E-4497-4D52-8042-22F08343CB45}" name="1人当たり市税負担額" dataDxfId="235"/>
    <tableColumn id="17" xr3:uid="{528D5CC2-99C9-4B76-8531-AE1F6208C202}" name="１世帯当たり税負担額" dataDxfId="234"/>
    <tableColumn id="18" xr3:uid="{337D5CA0-94BB-40D3-AE88-8932BB52E961}" name="１人当たり所得" dataDxfId="233"/>
    <tableColumn id="19" xr3:uid="{42B7D370-D8BA-413F-9EEA-62568DBE0CE1}" name="人口" dataDxfId="232"/>
    <tableColumn id="20" xr3:uid="{87A298A0-5547-4DEB-8D7B-CDF013E4121C}" name="世帯数" dataDxfId="231"/>
    <tableColumn id="21" xr3:uid="{8D1C1A6F-667D-4836-8823-2E2210816E58}" name="法人数" dataDxfId="230"/>
    <tableColumn id="22" xr3:uid="{4FF745CA-3267-4E73-949D-F21B725FE0B5}" name="原付台数" dataDxfId="229"/>
    <tableColumn id="23" xr3:uid="{E8CACFBA-9135-4FC3-B143-11373409FCFE}" name="軽四輪等台数" dataDxfId="228"/>
    <tableColumn id="24" xr3:uid="{383136FA-D9E3-498D-9A27-05CDFF57379B}" name="たばこ売上（万本）" dataDxfId="227"/>
    <tableColumn id="25" xr3:uid="{B0E3B1D3-29B0-4C4B-9C73-3FDF113001EE}" name="給与所得者数" dataDxfId="226"/>
    <tableColumn id="26" xr3:uid="{37193434-5DC7-495D-8D77-DACA593D6F47}" name="営業所得者数" dataDxfId="225"/>
    <tableColumn id="27" xr3:uid="{D9404DC2-A6D6-4171-BEEA-3D51A51CD391}" name="農業所得者数" dataDxfId="224"/>
    <tableColumn id="28" xr3:uid="{88070D6C-A994-4885-8450-9AA055AB0CEE}" name="宅地面積（千平米）" dataDxfId="223"/>
    <tableColumn id="29" xr3:uid="{0F00BAFB-297A-4AC8-91CB-806E582461C8}" name="田畑面積（千平米）" dataDxfId="222"/>
    <tableColumn id="30" xr3:uid="{70572F15-6042-4424-A17E-19E1728F3DE1}" name="木造建物数" dataDxfId="221"/>
    <tableColumn id="31" xr3:uid="{97821416-EFC7-4807-8A49-6FBE43C2C422}" name="非木造建物数" dataDxfId="22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68D19-FFEB-4431-BE16-3E8A3FDC2860}">
  <dimension ref="A1:AK65"/>
  <sheetViews>
    <sheetView showGridLines="0" showRowColHeaders="0" tabSelected="1" workbookViewId="0">
      <selection activeCell="AK1" sqref="AK1"/>
    </sheetView>
  </sheetViews>
  <sheetFormatPr defaultColWidth="0" defaultRowHeight="13.5" zeroHeight="1"/>
  <cols>
    <col min="1" max="36" width="4.625" style="53" customWidth="1"/>
    <col min="37" max="37" width="4.375" style="53" customWidth="1"/>
    <col min="38" max="16384" width="9" style="53" hidden="1"/>
  </cols>
  <sheetData>
    <row r="1" spans="1:37" ht="35.1" customHeight="1">
      <c r="A1" s="50" t="s">
        <v>155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8"/>
      <c r="P1" s="51"/>
      <c r="Q1" s="51"/>
      <c r="R1" s="51"/>
      <c r="S1" s="51"/>
      <c r="T1" s="51"/>
      <c r="U1" s="51"/>
      <c r="V1" s="51"/>
      <c r="W1" s="51"/>
      <c r="X1" s="51"/>
      <c r="Y1" s="51"/>
      <c r="Z1" s="52"/>
      <c r="AA1" s="52"/>
      <c r="AB1" s="52" t="s">
        <v>68</v>
      </c>
      <c r="AC1" s="52"/>
      <c r="AD1" s="51"/>
      <c r="AE1" s="52"/>
      <c r="AF1" s="52" t="s">
        <v>69</v>
      </c>
      <c r="AG1" s="51"/>
      <c r="AH1" s="51"/>
      <c r="AI1" s="51"/>
      <c r="AJ1" s="51"/>
      <c r="AK1" s="51"/>
    </row>
    <row r="2" spans="1:37" ht="18" customHeight="1">
      <c r="AB2" s="54"/>
    </row>
    <row r="3" spans="1:37" ht="18" customHeight="1">
      <c r="AB3" s="55"/>
    </row>
    <row r="4" spans="1:37" ht="18" customHeight="1">
      <c r="AB4" s="55"/>
    </row>
    <row r="5" spans="1:37" ht="18" customHeight="1">
      <c r="AB5" s="55"/>
    </row>
    <row r="6" spans="1:37" ht="18" customHeight="1">
      <c r="AB6" s="55"/>
    </row>
    <row r="7" spans="1:37" ht="18" customHeight="1">
      <c r="AB7" s="55"/>
    </row>
    <row r="8" spans="1:37" ht="18" customHeight="1">
      <c r="AB8" s="55"/>
    </row>
    <row r="9" spans="1:37" ht="20.25" customHeight="1">
      <c r="A9" s="56" t="s">
        <v>108</v>
      </c>
      <c r="AB9" s="55"/>
    </row>
    <row r="10" spans="1:37" ht="18" customHeight="1">
      <c r="AB10" s="55"/>
    </row>
    <row r="11" spans="1:37" ht="18" customHeight="1">
      <c r="M11" s="56" t="s">
        <v>90</v>
      </c>
      <c r="AB11" s="55"/>
    </row>
    <row r="12" spans="1:37" ht="9.75" customHeight="1">
      <c r="AB12" s="55"/>
    </row>
    <row r="13" spans="1:37" ht="18" customHeight="1">
      <c r="E13" s="53" t="s">
        <v>91</v>
      </c>
      <c r="M13" s="53" t="s">
        <v>92</v>
      </c>
      <c r="AB13" s="55"/>
    </row>
    <row r="14" spans="1:37" ht="18" customHeight="1">
      <c r="A14" s="57" t="s">
        <v>152</v>
      </c>
      <c r="AB14" s="55"/>
    </row>
    <row r="15" spans="1:37" ht="18" customHeight="1">
      <c r="AB15" s="55"/>
    </row>
    <row r="16" spans="1:37" ht="18" customHeight="1">
      <c r="AB16" s="55"/>
    </row>
    <row r="17" spans="28:28" ht="18" customHeight="1">
      <c r="AB17" s="55"/>
    </row>
    <row r="18" spans="28:28" ht="18" customHeight="1">
      <c r="AB18" s="55"/>
    </row>
    <row r="19" spans="28:28" ht="18" customHeight="1">
      <c r="AB19" s="55"/>
    </row>
    <row r="20" spans="28:28" ht="18" customHeight="1">
      <c r="AB20" s="55"/>
    </row>
    <row r="21" spans="28:28" ht="18" customHeight="1">
      <c r="AB21" s="55"/>
    </row>
    <row r="22" spans="28:28" ht="18" customHeight="1">
      <c r="AB22" s="55"/>
    </row>
    <row r="23" spans="28:28" ht="18" customHeight="1">
      <c r="AB23" s="55"/>
    </row>
    <row r="24" spans="28:28" ht="18" customHeight="1">
      <c r="AB24" s="55"/>
    </row>
    <row r="25" spans="28:28" ht="18" customHeight="1">
      <c r="AB25" s="55"/>
    </row>
    <row r="26" spans="28:28" ht="18" customHeight="1">
      <c r="AB26" s="55"/>
    </row>
    <row r="27" spans="28:28" ht="18" hidden="1" customHeight="1"/>
    <row r="28" spans="28:28" ht="18" hidden="1" customHeight="1"/>
    <row r="29" spans="28:28" ht="18" hidden="1" customHeight="1"/>
    <row r="30" spans="28:28" ht="18" hidden="1" customHeight="1"/>
    <row r="31" spans="28:28" ht="18" hidden="1" customHeight="1"/>
    <row r="32" spans="28:28" ht="18" hidden="1" customHeight="1"/>
    <row r="33" ht="18" hidden="1" customHeight="1"/>
    <row r="34" ht="18" hidden="1" customHeight="1"/>
    <row r="35" ht="18" hidden="1" customHeight="1"/>
    <row r="36" ht="18" hidden="1" customHeight="1"/>
    <row r="37" ht="18" hidden="1" customHeight="1"/>
    <row r="38" ht="18" hidden="1" customHeight="1"/>
    <row r="39" ht="18" hidden="1" customHeight="1"/>
    <row r="40" ht="18" hidden="1" customHeight="1"/>
    <row r="41" ht="18" hidden="1" customHeight="1"/>
    <row r="42" ht="18" hidden="1" customHeight="1"/>
    <row r="43" ht="18" hidden="1" customHeight="1"/>
    <row r="44" ht="18" hidden="1" customHeight="1"/>
    <row r="45" ht="18" hidden="1" customHeight="1"/>
    <row r="46" ht="18" hidden="1" customHeight="1"/>
    <row r="47" ht="18" hidden="1" customHeight="1"/>
    <row r="48" ht="18" hidden="1" customHeight="1"/>
    <row r="49" ht="18" hidden="1" customHeight="1"/>
    <row r="50" ht="18" hidden="1" customHeight="1"/>
    <row r="51" ht="18" hidden="1" customHeight="1"/>
    <row r="52" ht="18" hidden="1" customHeight="1"/>
    <row r="53" ht="18" hidden="1" customHeight="1"/>
    <row r="54" ht="18" hidden="1" customHeight="1"/>
    <row r="55" ht="18" hidden="1" customHeight="1"/>
    <row r="56" ht="18" hidden="1" customHeight="1"/>
    <row r="57" ht="18" hidden="1" customHeight="1"/>
    <row r="58" ht="18" hidden="1" customHeight="1"/>
    <row r="59" ht="15.95" hidden="1" customHeight="1"/>
    <row r="60" ht="15.95" hidden="1" customHeight="1"/>
    <row r="61" ht="15.95" hidden="1" customHeight="1"/>
    <row r="62" ht="15.95" hidden="1" customHeight="1"/>
    <row r="63" ht="15.95" hidden="1" customHeight="1"/>
    <row r="64" ht="15.95" hidden="1" customHeight="1"/>
    <row r="65" ht="15.95" hidden="1" customHeight="1"/>
  </sheetData>
  <sheetProtection algorithmName="SHA-512" hashValue="yXL6ocV+evhfzc+ipX2o8apD6U4OGM3Ld7NciSSwAHy4n2wniboxqWGWCs+LTRhPRVGhNZrbiNrtDN5J7ZMS9A==" saltValue="PQbEk02abuFH7Hg+LxyN5A==" spinCount="100000" sheet="1" objects="1" autoFilter="0"/>
  <phoneticPr fontId="4"/>
  <pageMargins left="0.7" right="0.7" top="0.75" bottom="0.75" header="0.3" footer="0.3"/>
  <drawing r:id="rId1"/>
  <legacy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E8C76-6C11-4B6D-AE29-743F9185DD12}">
  <dimension ref="A1:O30"/>
  <sheetViews>
    <sheetView topLeftCell="D1" workbookViewId="0">
      <selection activeCell="O1" sqref="O1"/>
    </sheetView>
  </sheetViews>
  <sheetFormatPr defaultRowHeight="13.5"/>
  <cols>
    <col min="1" max="1" width="27.125" style="1" bestFit="1" customWidth="1"/>
    <col min="2" max="2" width="17.625" style="1" bestFit="1" customWidth="1"/>
    <col min="3" max="3" width="9.875" style="1" customWidth="1"/>
    <col min="4" max="4" width="20.5" style="1" bestFit="1" customWidth="1"/>
    <col min="5" max="5" width="19.625" style="2" bestFit="1" customWidth="1"/>
    <col min="6" max="6" width="11.875" style="2" bestFit="1" customWidth="1"/>
    <col min="7" max="7" width="9" style="1"/>
    <col min="8" max="8" width="9.125" style="3" bestFit="1" customWidth="1"/>
    <col min="9" max="9" width="18" style="2" customWidth="1"/>
    <col min="10" max="10" width="9" style="1"/>
    <col min="11" max="11" width="8.125" style="1" customWidth="1"/>
    <col min="12" max="12" width="19.375" style="1" bestFit="1" customWidth="1"/>
    <col min="13" max="14" width="9" style="1"/>
    <col min="15" max="15" width="19.375" style="1" bestFit="1" customWidth="1"/>
    <col min="16" max="16384" width="9" style="1"/>
  </cols>
  <sheetData>
    <row r="1" spans="1:15">
      <c r="A1" s="31" t="s">
        <v>71</v>
      </c>
      <c r="D1" s="31" t="s">
        <v>110</v>
      </c>
      <c r="H1" s="32" t="s">
        <v>109</v>
      </c>
      <c r="K1" s="32" t="s">
        <v>150</v>
      </c>
      <c r="L1" s="2"/>
      <c r="N1" s="32" t="s">
        <v>151</v>
      </c>
      <c r="O1" s="2"/>
    </row>
    <row r="2" spans="1:15">
      <c r="A2" s="4" t="s">
        <v>35</v>
      </c>
      <c r="H2" s="3" t="s">
        <v>48</v>
      </c>
      <c r="K2" s="3" t="s">
        <v>48</v>
      </c>
      <c r="L2" s="2"/>
      <c r="N2" s="3" t="s">
        <v>48</v>
      </c>
      <c r="O2" s="2"/>
    </row>
    <row r="3" spans="1:15">
      <c r="A3" s="5" t="s">
        <v>30</v>
      </c>
      <c r="B3" s="59">
        <v>12572979062</v>
      </c>
      <c r="D3" s="1" t="s">
        <v>40</v>
      </c>
      <c r="E3" s="2">
        <f>GETPIVOTDATA("合計 / 個人市民税",$A$2)</f>
        <v>12572979062</v>
      </c>
      <c r="H3" s="3">
        <v>40908</v>
      </c>
      <c r="I3" s="2" cm="1">
        <f t="array" aca="1" ref="I3:I16" ca="1">OFFSET(データ!J2,,,MATCH(E30,データ!A1:A15,0)-1)</f>
        <v>32660554461</v>
      </c>
      <c r="K3" s="3">
        <v>40908</v>
      </c>
      <c r="L3" s="2" cm="1">
        <f t="array" aca="1" ref="L3:L16" ca="1">OFFSET(データ!C2,,,MATCH(E30,データ!A1:A15,0)-1)</f>
        <v>10272178738</v>
      </c>
      <c r="N3" s="3">
        <v>40908</v>
      </c>
      <c r="O3" s="2" cm="1">
        <f t="array" aca="1" ref="O3:O16" ca="1">OFFSET(データ!E2,,,MATCH(E30,データ!A1:A15,0)-1)</f>
        <v>14899995337</v>
      </c>
    </row>
    <row r="4" spans="1:15">
      <c r="A4" s="5" t="s">
        <v>31</v>
      </c>
      <c r="B4" s="59">
        <v>5389331300</v>
      </c>
      <c r="D4" s="1" t="s">
        <v>41</v>
      </c>
      <c r="E4" s="2">
        <f>GETPIVOTDATA("合計 / 法人市民税",$A$2)</f>
        <v>5389331300</v>
      </c>
      <c r="H4" s="3">
        <v>41274</v>
      </c>
      <c r="I4" s="2">
        <f ca="1"/>
        <v>33347383034</v>
      </c>
      <c r="K4" s="3">
        <v>41274</v>
      </c>
      <c r="L4" s="2">
        <f ca="1"/>
        <v>10837551361</v>
      </c>
      <c r="N4" s="3">
        <v>41274</v>
      </c>
      <c r="O4" s="2">
        <f ca="1"/>
        <v>14283766454</v>
      </c>
    </row>
    <row r="5" spans="1:15">
      <c r="A5" s="5" t="s">
        <v>32</v>
      </c>
      <c r="B5" s="59">
        <v>17425186542</v>
      </c>
      <c r="D5" s="1" t="s">
        <v>42</v>
      </c>
      <c r="E5" s="2">
        <f>GETPIVOTDATA("合計 / 固定資産税",$A$2)</f>
        <v>17425186542</v>
      </c>
      <c r="H5" s="3">
        <v>41639</v>
      </c>
      <c r="I5" s="2">
        <f ca="1"/>
        <v>34942678062</v>
      </c>
      <c r="K5" s="3">
        <v>41639</v>
      </c>
      <c r="L5" s="2">
        <f ca="1"/>
        <v>11165678945</v>
      </c>
      <c r="N5" s="3">
        <v>41639</v>
      </c>
      <c r="O5" s="2">
        <f ca="1"/>
        <v>14360715836</v>
      </c>
    </row>
    <row r="6" spans="1:15">
      <c r="A6" s="5" t="s">
        <v>33</v>
      </c>
      <c r="B6" s="59">
        <v>3174734373</v>
      </c>
      <c r="D6" s="1" t="s">
        <v>43</v>
      </c>
      <c r="E6" s="2">
        <f>GETPIVOTDATA("合計 / 都市計画税",$A$2)</f>
        <v>3174734373</v>
      </c>
      <c r="H6" s="3">
        <v>42004</v>
      </c>
      <c r="I6" s="2">
        <f ca="1"/>
        <v>37419217607</v>
      </c>
      <c r="K6" s="3">
        <v>42004</v>
      </c>
      <c r="L6" s="2">
        <f ca="1"/>
        <v>11395468323</v>
      </c>
      <c r="N6" s="3">
        <v>42004</v>
      </c>
      <c r="O6" s="2">
        <f ca="1"/>
        <v>14524791108</v>
      </c>
    </row>
    <row r="7" spans="1:15">
      <c r="A7" s="5" t="s">
        <v>34</v>
      </c>
      <c r="B7" s="59">
        <v>368648747</v>
      </c>
      <c r="D7" s="1" t="s">
        <v>44</v>
      </c>
      <c r="E7" s="2">
        <f>GETPIVOTDATA("合計 / 軽自動車税",$A$2)</f>
        <v>368648747</v>
      </c>
      <c r="H7" s="3">
        <v>42369</v>
      </c>
      <c r="I7" s="2">
        <f ca="1"/>
        <v>35343576947</v>
      </c>
      <c r="K7" s="3">
        <v>42369</v>
      </c>
      <c r="L7" s="2">
        <f ca="1"/>
        <v>11790652659</v>
      </c>
      <c r="N7" s="3">
        <v>42369</v>
      </c>
      <c r="O7" s="2">
        <f ca="1"/>
        <v>14879204182</v>
      </c>
    </row>
    <row r="8" spans="1:15">
      <c r="A8" s="5" t="s">
        <v>36</v>
      </c>
      <c r="B8" s="59">
        <v>1132002384</v>
      </c>
      <c r="D8" s="1" t="s">
        <v>45</v>
      </c>
      <c r="E8" s="2">
        <f>GETPIVOTDATA("合計 / 市たばこ税",$A$2)</f>
        <v>1132002384</v>
      </c>
      <c r="H8" s="3">
        <v>42735</v>
      </c>
      <c r="I8" s="2">
        <f ca="1"/>
        <v>36310655023</v>
      </c>
      <c r="K8" s="3">
        <v>42735</v>
      </c>
      <c r="L8" s="2">
        <f ca="1"/>
        <v>11845885988</v>
      </c>
      <c r="N8" s="3">
        <v>42735</v>
      </c>
      <c r="O8" s="2">
        <f ca="1"/>
        <v>15282755487</v>
      </c>
    </row>
    <row r="9" spans="1:15">
      <c r="A9" s="5" t="s">
        <v>37</v>
      </c>
      <c r="B9" s="59">
        <v>0</v>
      </c>
      <c r="D9" s="1" t="s">
        <v>46</v>
      </c>
      <c r="E9" s="2">
        <f>GETPIVOTDATA("合計 / 入湯税",$A$2)</f>
        <v>0</v>
      </c>
      <c r="H9" s="3">
        <v>43100</v>
      </c>
      <c r="I9" s="2">
        <f ca="1"/>
        <v>34933985325</v>
      </c>
      <c r="K9" s="3">
        <v>43100</v>
      </c>
      <c r="L9" s="2">
        <f ca="1"/>
        <v>12260582950</v>
      </c>
      <c r="N9" s="3">
        <v>43100</v>
      </c>
      <c r="O9" s="2">
        <f ca="1"/>
        <v>15570478693</v>
      </c>
    </row>
    <row r="10" spans="1:15">
      <c r="A10" s="5" t="s">
        <v>38</v>
      </c>
      <c r="B10" s="59">
        <v>40062882408</v>
      </c>
      <c r="D10" s="1" t="s">
        <v>47</v>
      </c>
      <c r="E10" s="2">
        <f>GETPIVOTDATA("合計 / 市税合計",$A$2)</f>
        <v>40062882408</v>
      </c>
      <c r="H10" s="3">
        <v>43465</v>
      </c>
      <c r="I10" s="2">
        <f ca="1"/>
        <v>37679115860</v>
      </c>
      <c r="K10" s="3">
        <v>43465</v>
      </c>
      <c r="L10" s="2">
        <f ca="1"/>
        <v>12356043881</v>
      </c>
      <c r="N10" s="3">
        <v>43465</v>
      </c>
      <c r="O10" s="2">
        <f ca="1"/>
        <v>15690814730</v>
      </c>
    </row>
    <row r="11" spans="1:15">
      <c r="A11" s="5" t="s">
        <v>49</v>
      </c>
      <c r="B11" s="59">
        <v>2299233805</v>
      </c>
      <c r="D11" s="1" t="s">
        <v>70</v>
      </c>
      <c r="E11" s="10">
        <f>GETPIVOTDATA("合計 / 前年度比",$A$2)</f>
        <v>2299233805</v>
      </c>
      <c r="H11" s="3">
        <v>43830</v>
      </c>
      <c r="I11" s="2">
        <f ca="1"/>
        <v>36330321054</v>
      </c>
      <c r="K11" s="3">
        <v>43830</v>
      </c>
      <c r="L11" s="2">
        <f ca="1"/>
        <v>12641861943</v>
      </c>
      <c r="N11" s="3">
        <v>43830</v>
      </c>
      <c r="O11" s="2">
        <f ca="1"/>
        <v>16018870162</v>
      </c>
    </row>
    <row r="12" spans="1:15">
      <c r="A12" s="5" t="s">
        <v>50</v>
      </c>
      <c r="B12" s="59">
        <v>36735759699</v>
      </c>
      <c r="D12" s="1" t="s">
        <v>72</v>
      </c>
      <c r="E12" s="2">
        <f>GETPIVOTDATA("合計 / 市税以外",$A$2)</f>
        <v>36735759699</v>
      </c>
      <c r="H12" s="3">
        <v>44196</v>
      </c>
      <c r="I12" s="2">
        <f ca="1"/>
        <v>36290416272</v>
      </c>
      <c r="K12" s="3">
        <v>44196</v>
      </c>
      <c r="L12" s="2">
        <f ca="1"/>
        <v>12593133364</v>
      </c>
      <c r="N12" s="3">
        <v>44196</v>
      </c>
      <c r="O12" s="2">
        <f ca="1"/>
        <v>16259254941</v>
      </c>
    </row>
    <row r="13" spans="1:15">
      <c r="A13" s="5" t="s">
        <v>51</v>
      </c>
      <c r="B13" s="59">
        <v>76798642107</v>
      </c>
      <c r="D13" s="1" t="s">
        <v>73</v>
      </c>
      <c r="E13" s="2">
        <f>GETPIVOTDATA("合計 / 歳入総額",$A$2)</f>
        <v>76798642107</v>
      </c>
      <c r="H13" s="3">
        <v>44561</v>
      </c>
      <c r="I13" s="2">
        <f ca="1"/>
        <v>34552156982</v>
      </c>
      <c r="K13" s="3">
        <v>44561</v>
      </c>
      <c r="L13" s="2">
        <f ca="1"/>
        <v>12087141558</v>
      </c>
      <c r="N13" s="3">
        <v>44561</v>
      </c>
      <c r="O13" s="2">
        <f ca="1"/>
        <v>15972459191</v>
      </c>
    </row>
    <row r="14" spans="1:15">
      <c r="A14" s="5" t="s">
        <v>52</v>
      </c>
      <c r="B14" s="59">
        <v>0.99199999999999999</v>
      </c>
      <c r="D14" s="1" t="s">
        <v>74</v>
      </c>
      <c r="E14" s="8">
        <f>GETPIVOTDATA("合計 / 市税収納率",$A$2)</f>
        <v>0.99199999999999999</v>
      </c>
      <c r="F14" s="13">
        <f>1-E14</f>
        <v>8.0000000000000071E-3</v>
      </c>
      <c r="H14" s="3">
        <v>44926</v>
      </c>
      <c r="I14" s="2">
        <f ca="1"/>
        <v>36604572511</v>
      </c>
      <c r="K14" s="3">
        <v>44926</v>
      </c>
      <c r="L14" s="2">
        <f ca="1"/>
        <v>12364077027</v>
      </c>
      <c r="N14" s="3">
        <v>44926</v>
      </c>
      <c r="O14" s="2">
        <f ca="1"/>
        <v>16694145764</v>
      </c>
    </row>
    <row r="15" spans="1:15">
      <c r="A15" s="5" t="s">
        <v>53</v>
      </c>
      <c r="B15" s="59">
        <v>0.82599999999999996</v>
      </c>
      <c r="D15" s="1" t="s">
        <v>75</v>
      </c>
      <c r="E15" s="8">
        <f>GETPIVOTDATA("合計 / 給与所得者の割合",$A$2)</f>
        <v>0.82599999999999996</v>
      </c>
      <c r="F15" s="13">
        <f>1-E15</f>
        <v>0.17400000000000004</v>
      </c>
      <c r="H15" s="3">
        <v>45291</v>
      </c>
      <c r="I15" s="2">
        <f ca="1"/>
        <v>37763648603</v>
      </c>
      <c r="K15" s="3">
        <v>45291</v>
      </c>
      <c r="L15" s="2">
        <f ca="1"/>
        <v>12552414172</v>
      </c>
      <c r="N15" s="3">
        <v>45291</v>
      </c>
      <c r="O15" s="2">
        <f ca="1"/>
        <v>16948353476</v>
      </c>
    </row>
    <row r="16" spans="1:15">
      <c r="A16" s="5" t="s">
        <v>54</v>
      </c>
      <c r="B16" s="59">
        <v>152682</v>
      </c>
      <c r="D16" s="1" t="s">
        <v>76</v>
      </c>
      <c r="E16" s="2">
        <f>GETPIVOTDATA("合計 / 人口",$A$2)</f>
        <v>152682</v>
      </c>
      <c r="H16" s="3">
        <v>45657</v>
      </c>
      <c r="I16" s="2">
        <f ca="1"/>
        <v>40062882408</v>
      </c>
      <c r="K16" s="3">
        <v>45657</v>
      </c>
      <c r="L16" s="2">
        <f ca="1"/>
        <v>12572979062</v>
      </c>
      <c r="N16" s="3">
        <v>45657</v>
      </c>
      <c r="O16" s="2">
        <f ca="1"/>
        <v>17425186542</v>
      </c>
    </row>
    <row r="17" spans="1:12">
      <c r="A17" s="5" t="s">
        <v>55</v>
      </c>
      <c r="B17" s="59">
        <v>69209</v>
      </c>
      <c r="D17" s="1" t="s">
        <v>77</v>
      </c>
      <c r="E17" s="2">
        <f>GETPIVOTDATA("合計 / 世帯数",$A$2)</f>
        <v>69209</v>
      </c>
      <c r="K17" s="3"/>
      <c r="L17" s="2"/>
    </row>
    <row r="18" spans="1:12">
      <c r="A18" s="5" t="s">
        <v>56</v>
      </c>
      <c r="B18" s="59">
        <v>4078</v>
      </c>
      <c r="D18" s="1" t="s">
        <v>78</v>
      </c>
      <c r="E18" s="2">
        <f>GETPIVOTDATA("合計 / 法人数",$A$2)</f>
        <v>4078</v>
      </c>
    </row>
    <row r="19" spans="1:12">
      <c r="A19" s="5" t="s">
        <v>57</v>
      </c>
      <c r="B19" s="59">
        <v>5093</v>
      </c>
      <c r="D19" s="1" t="s">
        <v>79</v>
      </c>
      <c r="E19" s="2">
        <f>GETPIVOTDATA("合計 / 原付台数",$A$2)</f>
        <v>5093</v>
      </c>
    </row>
    <row r="20" spans="1:12">
      <c r="A20" s="5" t="s">
        <v>58</v>
      </c>
      <c r="B20" s="59">
        <v>38155</v>
      </c>
      <c r="D20" s="1" t="s">
        <v>80</v>
      </c>
      <c r="E20" s="2">
        <f>GETPIVOTDATA("合計 / 軽四輪等台数",$A$2)</f>
        <v>38155</v>
      </c>
    </row>
    <row r="21" spans="1:12">
      <c r="A21" s="5" t="s">
        <v>59</v>
      </c>
      <c r="B21" s="59">
        <v>17277.2</v>
      </c>
      <c r="D21" s="1" t="s">
        <v>81</v>
      </c>
      <c r="E21" s="2">
        <f>GETPIVOTDATA("合計 / たばこ売上（万本）",$A$2)</f>
        <v>17277.2</v>
      </c>
    </row>
    <row r="22" spans="1:12">
      <c r="A22" s="5" t="s">
        <v>60</v>
      </c>
      <c r="B22" s="59">
        <v>72079</v>
      </c>
      <c r="D22" s="1" t="s">
        <v>82</v>
      </c>
      <c r="E22" s="2">
        <f>GETPIVOTDATA("合計 / 給与所得者数",$A$2)</f>
        <v>72079</v>
      </c>
    </row>
    <row r="23" spans="1:12">
      <c r="A23" s="5" t="s">
        <v>61</v>
      </c>
      <c r="B23" s="59">
        <v>2325</v>
      </c>
      <c r="D23" s="1" t="s">
        <v>83</v>
      </c>
      <c r="E23" s="2">
        <f>GETPIVOTDATA("合計 / 営業所得者数",$A$2)</f>
        <v>2325</v>
      </c>
    </row>
    <row r="24" spans="1:12">
      <c r="A24" s="5" t="s">
        <v>62</v>
      </c>
      <c r="B24" s="59">
        <v>28</v>
      </c>
      <c r="D24" s="1" t="s">
        <v>84</v>
      </c>
      <c r="E24" s="2">
        <f>GETPIVOTDATA("合計 / 農業所得者数",$A$2)</f>
        <v>28</v>
      </c>
    </row>
    <row r="25" spans="1:12">
      <c r="A25" s="5" t="s">
        <v>63</v>
      </c>
      <c r="B25" s="59">
        <v>17477.519</v>
      </c>
      <c r="D25" s="1" t="s">
        <v>85</v>
      </c>
      <c r="E25" s="2">
        <f>GETPIVOTDATA("合計 / 宅地面積（千平米）",$A$2)</f>
        <v>17477.519</v>
      </c>
    </row>
    <row r="26" spans="1:12">
      <c r="A26" s="5" t="s">
        <v>64</v>
      </c>
      <c r="B26" s="59">
        <v>12304.325000000001</v>
      </c>
      <c r="D26" s="1" t="s">
        <v>86</v>
      </c>
      <c r="E26" s="2">
        <f>GETPIVOTDATA("合計 / 田畑面積（千平米）",$A$2)</f>
        <v>12304.325000000001</v>
      </c>
    </row>
    <row r="27" spans="1:12">
      <c r="A27" s="5" t="s">
        <v>65</v>
      </c>
      <c r="B27" s="59">
        <v>33026</v>
      </c>
      <c r="D27" s="1" t="s">
        <v>87</v>
      </c>
      <c r="E27" s="2">
        <f>GETPIVOTDATA("合計 / 木造建物数",$A$2)</f>
        <v>33026</v>
      </c>
    </row>
    <row r="28" spans="1:12">
      <c r="A28" s="5" t="s">
        <v>66</v>
      </c>
      <c r="B28" s="59">
        <v>20721</v>
      </c>
      <c r="D28" s="1" t="s">
        <v>88</v>
      </c>
      <c r="E28" s="2">
        <f>GETPIVOTDATA("合計 / 非木造建物数",$A$2)</f>
        <v>20721</v>
      </c>
    </row>
    <row r="29" spans="1:12">
      <c r="A29" s="5" t="s">
        <v>67</v>
      </c>
      <c r="B29" s="59"/>
      <c r="D29" s="1" t="s">
        <v>89</v>
      </c>
      <c r="E29" s="2">
        <f>GETPIVOTDATA("個数 / 1人当たり市税負担額",$A$2)</f>
        <v>0</v>
      </c>
    </row>
    <row r="30" spans="1:12">
      <c r="A30" s="5" t="s">
        <v>39</v>
      </c>
      <c r="B30" s="3">
        <v>45292</v>
      </c>
      <c r="D30" s="1" t="s">
        <v>48</v>
      </c>
      <c r="E30" s="2">
        <f>GETPIVOTDATA("合計 / 年度",$A$2)</f>
        <v>45292</v>
      </c>
    </row>
  </sheetData>
  <phoneticPr fontId="4"/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8C37D-601F-439D-915A-BB9352E2C213}">
  <dimension ref="A1:AE20"/>
  <sheetViews>
    <sheetView workbookViewId="0">
      <selection activeCell="O1" sqref="O1"/>
    </sheetView>
  </sheetViews>
  <sheetFormatPr defaultRowHeight="13.5"/>
  <cols>
    <col min="1" max="1" width="9.125" style="3" bestFit="1" customWidth="1"/>
    <col min="2" max="2" width="9.125" style="1" bestFit="1" customWidth="1"/>
    <col min="3" max="3" width="19.375" style="2" bestFit="1" customWidth="1"/>
    <col min="4" max="4" width="18.125" style="2" bestFit="1" customWidth="1"/>
    <col min="5" max="5" width="19.375" style="2" bestFit="1" customWidth="1"/>
    <col min="6" max="6" width="18.125" style="2" bestFit="1" customWidth="1"/>
    <col min="7" max="7" width="15.875" style="2" bestFit="1" customWidth="1"/>
    <col min="8" max="8" width="17.875" style="2" bestFit="1" customWidth="1"/>
    <col min="9" max="9" width="9.25" style="2" bestFit="1" customWidth="1"/>
    <col min="10" max="10" width="19.625" style="2" bestFit="1" customWidth="1"/>
    <col min="11" max="11" width="19.125" style="2" bestFit="1" customWidth="1"/>
    <col min="12" max="13" width="19.625" style="2" bestFit="1" customWidth="1"/>
    <col min="14" max="14" width="12.125" style="2" customWidth="1"/>
    <col min="15" max="15" width="17.75" style="2" customWidth="1"/>
    <col min="16" max="17" width="20.5" style="2" customWidth="1"/>
    <col min="18" max="18" width="14.875" style="2" customWidth="1"/>
    <col min="19" max="19" width="10.375" style="2" bestFit="1" customWidth="1"/>
    <col min="20" max="21" width="9.25" style="2" bestFit="1" customWidth="1"/>
    <col min="22" max="22" width="10.25" style="2" customWidth="1"/>
    <col min="23" max="23" width="14" style="2" customWidth="1"/>
    <col min="24" max="24" width="17.75" style="2" customWidth="1"/>
    <col min="25" max="27" width="14" style="2" customWidth="1"/>
    <col min="28" max="29" width="17.875" style="2" customWidth="1"/>
    <col min="30" max="30" width="12.125" style="2" customWidth="1"/>
    <col min="31" max="31" width="14" style="2" customWidth="1"/>
    <col min="32" max="16384" width="9" style="1"/>
  </cols>
  <sheetData>
    <row r="1" spans="1:31" ht="20.25" customHeight="1">
      <c r="A1" s="17" t="s">
        <v>0</v>
      </c>
      <c r="B1" s="18" t="s">
        <v>111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19" t="s">
        <v>6</v>
      </c>
      <c r="I1" s="19" t="s">
        <v>7</v>
      </c>
      <c r="J1" s="19" t="s">
        <v>8</v>
      </c>
      <c r="K1" s="19" t="s">
        <v>9</v>
      </c>
      <c r="L1" s="19" t="s">
        <v>10</v>
      </c>
      <c r="M1" s="19" t="s">
        <v>11</v>
      </c>
      <c r="N1" s="19" t="s">
        <v>12</v>
      </c>
      <c r="O1" s="19" t="s">
        <v>13</v>
      </c>
      <c r="P1" s="19" t="s">
        <v>14</v>
      </c>
      <c r="Q1" s="19" t="s">
        <v>15</v>
      </c>
      <c r="R1" s="19" t="s">
        <v>16</v>
      </c>
      <c r="S1" s="19" t="s">
        <v>17</v>
      </c>
      <c r="T1" s="19" t="s">
        <v>18</v>
      </c>
      <c r="U1" s="19" t="s">
        <v>19</v>
      </c>
      <c r="V1" s="19" t="s">
        <v>20</v>
      </c>
      <c r="W1" s="19" t="s">
        <v>21</v>
      </c>
      <c r="X1" s="19" t="s">
        <v>22</v>
      </c>
      <c r="Y1" s="19" t="s">
        <v>23</v>
      </c>
      <c r="Z1" s="19" t="s">
        <v>24</v>
      </c>
      <c r="AA1" s="19" t="s">
        <v>25</v>
      </c>
      <c r="AB1" s="19" t="s">
        <v>26</v>
      </c>
      <c r="AC1" s="19" t="s">
        <v>27</v>
      </c>
      <c r="AD1" s="19" t="s">
        <v>28</v>
      </c>
      <c r="AE1" s="20" t="s">
        <v>29</v>
      </c>
    </row>
    <row r="2" spans="1:31" ht="20.25" customHeight="1">
      <c r="A2" s="15">
        <f>DATE(テーブル1[[#This Row],[シリアル変換前]],1,1)</f>
        <v>40544</v>
      </c>
      <c r="B2" s="6">
        <v>2011</v>
      </c>
      <c r="C2" s="7">
        <v>10272178738</v>
      </c>
      <c r="D2" s="7">
        <v>3506333928</v>
      </c>
      <c r="E2" s="7">
        <v>14899995337</v>
      </c>
      <c r="F2" s="7">
        <v>2644872087</v>
      </c>
      <c r="G2" s="7">
        <v>193375024</v>
      </c>
      <c r="H2" s="7">
        <v>1143799347</v>
      </c>
      <c r="I2" s="7">
        <v>0</v>
      </c>
      <c r="J2" s="7">
        <v>32660554461</v>
      </c>
      <c r="K2" s="7">
        <v>1623067212</v>
      </c>
      <c r="L2" s="7">
        <v>19938709657</v>
      </c>
      <c r="M2" s="7">
        <v>52599264118</v>
      </c>
      <c r="N2" s="33">
        <v>0.96199999999999997</v>
      </c>
      <c r="O2" s="33">
        <v>0.81799999999999995</v>
      </c>
      <c r="P2" s="7"/>
      <c r="Q2" s="7"/>
      <c r="R2" s="7"/>
      <c r="S2" s="7">
        <v>145535</v>
      </c>
      <c r="T2" s="7">
        <v>60499</v>
      </c>
      <c r="U2" s="7">
        <v>3479</v>
      </c>
      <c r="V2" s="7">
        <v>6038</v>
      </c>
      <c r="W2" s="7">
        <v>32068</v>
      </c>
      <c r="X2" s="7">
        <v>25103.200000000001</v>
      </c>
      <c r="Y2" s="7">
        <v>60666</v>
      </c>
      <c r="Z2" s="7">
        <v>2245</v>
      </c>
      <c r="AA2" s="7">
        <v>37</v>
      </c>
      <c r="AB2" s="7">
        <v>16426.373</v>
      </c>
      <c r="AC2" s="7">
        <v>13697.922</v>
      </c>
      <c r="AD2" s="7">
        <v>32245</v>
      </c>
      <c r="AE2" s="16">
        <v>19449</v>
      </c>
    </row>
    <row r="3" spans="1:31" ht="20.25" customHeight="1">
      <c r="A3" s="15">
        <f>DATE(テーブル1[[#This Row],[シリアル変換前]],1,1)</f>
        <v>40909</v>
      </c>
      <c r="B3" s="6">
        <v>2012</v>
      </c>
      <c r="C3" s="7">
        <v>10837551361</v>
      </c>
      <c r="D3" s="7">
        <v>4313199925</v>
      </c>
      <c r="E3" s="7">
        <v>14283766454</v>
      </c>
      <c r="F3" s="7">
        <v>2564968150</v>
      </c>
      <c r="G3" s="7">
        <v>198128485</v>
      </c>
      <c r="H3" s="7">
        <v>1149768659</v>
      </c>
      <c r="I3" s="7">
        <v>0</v>
      </c>
      <c r="J3" s="7">
        <v>33347383034</v>
      </c>
      <c r="K3" s="7">
        <v>686828573</v>
      </c>
      <c r="L3" s="7">
        <v>18745384424</v>
      </c>
      <c r="M3" s="7">
        <v>52092767458</v>
      </c>
      <c r="N3" s="33">
        <v>0.97</v>
      </c>
      <c r="O3" s="33">
        <v>0.81799999999999995</v>
      </c>
      <c r="P3" s="7"/>
      <c r="Q3" s="7"/>
      <c r="R3" s="7"/>
      <c r="S3" s="7">
        <v>145970</v>
      </c>
      <c r="T3" s="7">
        <v>60949</v>
      </c>
      <c r="U3" s="7">
        <v>3472</v>
      </c>
      <c r="V3" s="7">
        <v>5959</v>
      </c>
      <c r="W3" s="7">
        <v>32517</v>
      </c>
      <c r="X3" s="7">
        <v>25276.2</v>
      </c>
      <c r="Y3" s="7">
        <v>61139</v>
      </c>
      <c r="Z3" s="7">
        <v>2229</v>
      </c>
      <c r="AA3" s="7">
        <v>41</v>
      </c>
      <c r="AB3" s="7">
        <v>16496.205999999998</v>
      </c>
      <c r="AC3" s="7">
        <v>13656.472</v>
      </c>
      <c r="AD3" s="7">
        <v>32367</v>
      </c>
      <c r="AE3" s="16">
        <v>19405</v>
      </c>
    </row>
    <row r="4" spans="1:31" ht="20.25" customHeight="1">
      <c r="A4" s="15">
        <f>DATE(テーブル1[[#This Row],[シリアル変換前]],1,1)</f>
        <v>41275</v>
      </c>
      <c r="B4" s="6">
        <v>2013</v>
      </c>
      <c r="C4" s="7">
        <v>11165678945</v>
      </c>
      <c r="D4" s="7">
        <v>5346788100</v>
      </c>
      <c r="E4" s="7">
        <v>14360715836</v>
      </c>
      <c r="F4" s="7">
        <v>2597508708</v>
      </c>
      <c r="G4" s="7">
        <v>202763863</v>
      </c>
      <c r="H4" s="7">
        <v>1269222610</v>
      </c>
      <c r="I4" s="7">
        <v>0</v>
      </c>
      <c r="J4" s="7">
        <v>34942678062</v>
      </c>
      <c r="K4" s="7">
        <v>1595295028</v>
      </c>
      <c r="L4" s="7">
        <v>21386739558</v>
      </c>
      <c r="M4" s="7">
        <v>56329417620</v>
      </c>
      <c r="N4" s="33">
        <v>0.97699999999999998</v>
      </c>
      <c r="O4" s="33">
        <v>0.81699999999999995</v>
      </c>
      <c r="P4" s="7"/>
      <c r="Q4" s="7"/>
      <c r="R4" s="7"/>
      <c r="S4" s="7">
        <v>146690</v>
      </c>
      <c r="T4" s="7">
        <v>60894</v>
      </c>
      <c r="U4" s="7">
        <v>3503</v>
      </c>
      <c r="V4" s="7">
        <v>6009</v>
      </c>
      <c r="W4" s="7">
        <v>33182</v>
      </c>
      <c r="X4" s="7">
        <v>24783.8</v>
      </c>
      <c r="Y4" s="7">
        <v>61761</v>
      </c>
      <c r="Z4" s="7">
        <v>2303</v>
      </c>
      <c r="AA4" s="7">
        <v>39</v>
      </c>
      <c r="AB4" s="7">
        <v>16562.327000000001</v>
      </c>
      <c r="AC4" s="7">
        <v>13584.494000000001</v>
      </c>
      <c r="AD4" s="7">
        <v>32460</v>
      </c>
      <c r="AE4" s="16">
        <v>19504</v>
      </c>
    </row>
    <row r="5" spans="1:31" ht="20.25" customHeight="1">
      <c r="A5" s="15">
        <f>DATE(テーブル1[[#This Row],[シリアル変換前]],1,1)</f>
        <v>41640</v>
      </c>
      <c r="B5" s="6">
        <v>2014</v>
      </c>
      <c r="C5" s="7">
        <v>11395468323</v>
      </c>
      <c r="D5" s="7">
        <v>7409375892</v>
      </c>
      <c r="E5" s="7">
        <v>14524791108</v>
      </c>
      <c r="F5" s="7">
        <v>2649813791</v>
      </c>
      <c r="G5" s="7">
        <v>210744255</v>
      </c>
      <c r="H5" s="7">
        <v>1229024238</v>
      </c>
      <c r="I5" s="7">
        <v>0</v>
      </c>
      <c r="J5" s="7">
        <v>37419217607</v>
      </c>
      <c r="K5" s="7">
        <v>2476539545</v>
      </c>
      <c r="L5" s="7">
        <v>21202837718</v>
      </c>
      <c r="M5" s="7">
        <v>58622055325</v>
      </c>
      <c r="N5" s="33">
        <v>0.98199999999999998</v>
      </c>
      <c r="O5" s="33">
        <v>0.81299999999999994</v>
      </c>
      <c r="P5" s="7"/>
      <c r="Q5" s="7"/>
      <c r="R5" s="7"/>
      <c r="S5" s="7">
        <v>147365</v>
      </c>
      <c r="T5" s="7">
        <v>61571</v>
      </c>
      <c r="U5" s="7">
        <v>3509</v>
      </c>
      <c r="V5" s="7">
        <v>5943</v>
      </c>
      <c r="W5" s="7">
        <v>34187</v>
      </c>
      <c r="X5" s="7">
        <v>23775.4</v>
      </c>
      <c r="Y5" s="7">
        <v>61911</v>
      </c>
      <c r="Z5" s="7">
        <v>2284</v>
      </c>
      <c r="AA5" s="7">
        <v>34</v>
      </c>
      <c r="AB5" s="7">
        <v>16615.155999999999</v>
      </c>
      <c r="AC5" s="7">
        <v>13504.873</v>
      </c>
      <c r="AD5" s="7">
        <v>32478</v>
      </c>
      <c r="AE5" s="16">
        <v>19551</v>
      </c>
    </row>
    <row r="6" spans="1:31" ht="20.25" customHeight="1">
      <c r="A6" s="15">
        <f>DATE(テーブル1[[#This Row],[シリアル変換前]],1,1)</f>
        <v>42005</v>
      </c>
      <c r="B6" s="6">
        <v>2015</v>
      </c>
      <c r="C6" s="7">
        <v>11790652659</v>
      </c>
      <c r="D6" s="7">
        <v>4527923811</v>
      </c>
      <c r="E6" s="7">
        <v>14879204182</v>
      </c>
      <c r="F6" s="7">
        <v>2718815630</v>
      </c>
      <c r="G6" s="7">
        <v>216174755</v>
      </c>
      <c r="H6" s="7">
        <v>1210805910</v>
      </c>
      <c r="I6" s="7">
        <v>0</v>
      </c>
      <c r="J6" s="7">
        <v>35343576947</v>
      </c>
      <c r="K6" s="7">
        <v>-2075640660</v>
      </c>
      <c r="L6" s="7">
        <v>24823734846</v>
      </c>
      <c r="M6" s="7">
        <v>60167311793</v>
      </c>
      <c r="N6" s="33">
        <v>0.98499999999999999</v>
      </c>
      <c r="O6" s="33">
        <v>0.81799999999999995</v>
      </c>
      <c r="P6" s="7"/>
      <c r="Q6" s="7"/>
      <c r="R6" s="7"/>
      <c r="S6" s="7">
        <v>148419</v>
      </c>
      <c r="T6" s="7">
        <v>62409</v>
      </c>
      <c r="U6" s="7">
        <v>3545</v>
      </c>
      <c r="V6" s="7">
        <v>5773</v>
      </c>
      <c r="W6" s="7">
        <v>34861</v>
      </c>
      <c r="X6" s="7">
        <v>23460.6</v>
      </c>
      <c r="Y6" s="7">
        <v>63177</v>
      </c>
      <c r="Z6" s="7">
        <v>2336</v>
      </c>
      <c r="AA6" s="7">
        <v>27</v>
      </c>
      <c r="AB6" s="7">
        <v>16704.852999999999</v>
      </c>
      <c r="AC6" s="7">
        <v>13411.138000000001</v>
      </c>
      <c r="AD6" s="7">
        <v>32591</v>
      </c>
      <c r="AE6" s="16">
        <v>19697</v>
      </c>
    </row>
    <row r="7" spans="1:31" ht="20.25" customHeight="1">
      <c r="A7" s="15">
        <f>DATE(テーブル1[[#This Row],[シリアル変換前]],1,1)</f>
        <v>42370</v>
      </c>
      <c r="B7" s="6">
        <v>2016</v>
      </c>
      <c r="C7" s="7">
        <v>11845885988</v>
      </c>
      <c r="D7" s="7">
        <v>4987544782</v>
      </c>
      <c r="E7" s="7">
        <v>15282755487</v>
      </c>
      <c r="F7" s="7">
        <v>2782202359</v>
      </c>
      <c r="G7" s="7">
        <v>250240220</v>
      </c>
      <c r="H7" s="7">
        <v>1162026187</v>
      </c>
      <c r="I7" s="7">
        <v>0</v>
      </c>
      <c r="J7" s="7">
        <v>36310655023</v>
      </c>
      <c r="K7" s="7">
        <v>967078076</v>
      </c>
      <c r="L7" s="7">
        <v>26595074045</v>
      </c>
      <c r="M7" s="7">
        <v>62905729068</v>
      </c>
      <c r="N7" s="33">
        <v>0.99</v>
      </c>
      <c r="O7" s="33">
        <v>0.81799999999999995</v>
      </c>
      <c r="P7" s="7"/>
      <c r="Q7" s="7"/>
      <c r="R7" s="7"/>
      <c r="S7" s="7">
        <v>149245</v>
      </c>
      <c r="T7" s="7">
        <v>63270</v>
      </c>
      <c r="U7" s="7">
        <v>3592</v>
      </c>
      <c r="V7" s="7">
        <v>5640</v>
      </c>
      <c r="W7" s="7">
        <v>35357</v>
      </c>
      <c r="X7" s="7">
        <v>22459.7</v>
      </c>
      <c r="Y7" s="7">
        <v>63870</v>
      </c>
      <c r="Z7" s="7">
        <v>2330</v>
      </c>
      <c r="AA7" s="7">
        <v>33</v>
      </c>
      <c r="AB7" s="7">
        <v>16792.703000000001</v>
      </c>
      <c r="AC7" s="7">
        <v>13300.846</v>
      </c>
      <c r="AD7" s="7">
        <v>32752</v>
      </c>
      <c r="AE7" s="16">
        <v>19879</v>
      </c>
    </row>
    <row r="8" spans="1:31" ht="20.25" customHeight="1">
      <c r="A8" s="15">
        <f>DATE(テーブル1[[#This Row],[シリアル変換前]],1,1)</f>
        <v>42736</v>
      </c>
      <c r="B8" s="6">
        <v>2017</v>
      </c>
      <c r="C8" s="7">
        <v>12260582950</v>
      </c>
      <c r="D8" s="7">
        <v>2907579371</v>
      </c>
      <c r="E8" s="7">
        <v>15570478693</v>
      </c>
      <c r="F8" s="7">
        <v>2830805681</v>
      </c>
      <c r="G8" s="7">
        <v>264300980</v>
      </c>
      <c r="H8" s="7">
        <v>1100237650</v>
      </c>
      <c r="I8" s="7">
        <v>0</v>
      </c>
      <c r="J8" s="7">
        <v>34933985325</v>
      </c>
      <c r="K8" s="7">
        <v>-1376669698</v>
      </c>
      <c r="L8" s="7">
        <v>31082114328</v>
      </c>
      <c r="M8" s="7">
        <v>66016099653</v>
      </c>
      <c r="N8" s="33">
        <v>0.99199999999999999</v>
      </c>
      <c r="O8" s="33">
        <v>0.81799999999999995</v>
      </c>
      <c r="P8" s="7"/>
      <c r="Q8" s="7"/>
      <c r="R8" s="7"/>
      <c r="S8" s="7">
        <v>150135</v>
      </c>
      <c r="T8" s="7">
        <v>64140</v>
      </c>
      <c r="U8" s="7">
        <v>3682</v>
      </c>
      <c r="V8" s="7">
        <v>5473</v>
      </c>
      <c r="W8" s="7">
        <v>35770</v>
      </c>
      <c r="X8" s="7">
        <v>21153</v>
      </c>
      <c r="Y8" s="7">
        <v>65197</v>
      </c>
      <c r="Z8" s="7">
        <v>2422</v>
      </c>
      <c r="AA8" s="7">
        <v>39</v>
      </c>
      <c r="AB8" s="7">
        <v>16920.736000000001</v>
      </c>
      <c r="AC8" s="7">
        <v>13229.458000000001</v>
      </c>
      <c r="AD8" s="7">
        <v>32835</v>
      </c>
      <c r="AE8" s="16">
        <v>20323</v>
      </c>
    </row>
    <row r="9" spans="1:31" ht="20.25" customHeight="1">
      <c r="A9" s="15">
        <f>DATE(テーブル1[[#This Row],[シリアル変換前]],1,1)</f>
        <v>43101</v>
      </c>
      <c r="B9" s="6">
        <v>2018</v>
      </c>
      <c r="C9" s="7">
        <v>12356043881</v>
      </c>
      <c r="D9" s="7">
        <v>5389333437</v>
      </c>
      <c r="E9" s="7">
        <v>15690814730</v>
      </c>
      <c r="F9" s="7">
        <v>2867852815</v>
      </c>
      <c r="G9" s="7">
        <v>277496543</v>
      </c>
      <c r="H9" s="7">
        <v>1097574454</v>
      </c>
      <c r="I9" s="7">
        <v>0</v>
      </c>
      <c r="J9" s="7">
        <v>37679115860</v>
      </c>
      <c r="K9" s="7">
        <v>2745130535</v>
      </c>
      <c r="L9" s="7">
        <v>26694809697</v>
      </c>
      <c r="M9" s="7">
        <v>64373925557</v>
      </c>
      <c r="N9" s="33">
        <v>0.99299999999999999</v>
      </c>
      <c r="O9" s="33">
        <v>0.81699999999999995</v>
      </c>
      <c r="P9" s="7"/>
      <c r="Q9" s="7"/>
      <c r="R9" s="7"/>
      <c r="S9" s="7">
        <v>150617</v>
      </c>
      <c r="T9" s="7">
        <v>64833</v>
      </c>
      <c r="U9" s="7">
        <v>3720</v>
      </c>
      <c r="V9" s="7">
        <v>5317</v>
      </c>
      <c r="W9" s="7">
        <v>36248</v>
      </c>
      <c r="X9" s="7">
        <v>20295</v>
      </c>
      <c r="Y9" s="7">
        <v>66104</v>
      </c>
      <c r="Z9" s="7">
        <v>2406</v>
      </c>
      <c r="AA9" s="7">
        <v>36</v>
      </c>
      <c r="AB9" s="7">
        <v>17000.223000000002</v>
      </c>
      <c r="AC9" s="7">
        <v>13080.781999999999</v>
      </c>
      <c r="AD9" s="7">
        <v>32952</v>
      </c>
      <c r="AE9" s="16">
        <v>20401</v>
      </c>
    </row>
    <row r="10" spans="1:31" ht="20.25" customHeight="1">
      <c r="A10" s="15">
        <f>DATE(テーブル1[[#This Row],[シリアル変換前]],1,1)</f>
        <v>43466</v>
      </c>
      <c r="B10" s="6">
        <v>2019</v>
      </c>
      <c r="C10" s="7">
        <v>12641861943</v>
      </c>
      <c r="D10" s="7">
        <v>3380487030</v>
      </c>
      <c r="E10" s="7">
        <v>16018870162</v>
      </c>
      <c r="F10" s="7">
        <v>2896501006</v>
      </c>
      <c r="G10" s="7">
        <v>292624508</v>
      </c>
      <c r="H10" s="7">
        <v>1099976405</v>
      </c>
      <c r="I10" s="7">
        <v>0</v>
      </c>
      <c r="J10" s="7">
        <v>36330321054</v>
      </c>
      <c r="K10" s="7">
        <v>-1348794806</v>
      </c>
      <c r="L10" s="7">
        <v>25455915563</v>
      </c>
      <c r="M10" s="7">
        <v>61786236617</v>
      </c>
      <c r="N10" s="33">
        <v>0.996</v>
      </c>
      <c r="O10" s="33">
        <v>0.82199999999999995</v>
      </c>
      <c r="P10" s="7"/>
      <c r="Q10" s="7"/>
      <c r="R10" s="7"/>
      <c r="S10" s="7">
        <v>151981</v>
      </c>
      <c r="T10" s="7">
        <v>66199</v>
      </c>
      <c r="U10" s="7">
        <v>3750</v>
      </c>
      <c r="V10" s="7">
        <v>5305</v>
      </c>
      <c r="W10" s="7">
        <v>36551</v>
      </c>
      <c r="X10" s="7">
        <v>19402.5</v>
      </c>
      <c r="Y10" s="7">
        <v>67758</v>
      </c>
      <c r="Z10" s="7">
        <v>2397</v>
      </c>
      <c r="AA10" s="7">
        <v>29</v>
      </c>
      <c r="AB10" s="7">
        <v>17075.2</v>
      </c>
      <c r="AC10" s="7">
        <v>12847.291999999999</v>
      </c>
      <c r="AD10" s="7">
        <v>32910</v>
      </c>
      <c r="AE10" s="16">
        <v>20569</v>
      </c>
    </row>
    <row r="11" spans="1:31" ht="20.25" customHeight="1">
      <c r="A11" s="15">
        <f>DATE(テーブル1[[#This Row],[シリアル変換前]],1,1)</f>
        <v>43831</v>
      </c>
      <c r="B11" s="6">
        <v>2020</v>
      </c>
      <c r="C11" s="7">
        <v>12593133364</v>
      </c>
      <c r="D11" s="7">
        <v>3157806875</v>
      </c>
      <c r="E11" s="7">
        <v>16259254941</v>
      </c>
      <c r="F11" s="7">
        <v>2926443485</v>
      </c>
      <c r="G11" s="7">
        <v>309577344</v>
      </c>
      <c r="H11" s="7">
        <v>1044200263</v>
      </c>
      <c r="I11" s="7">
        <v>0</v>
      </c>
      <c r="J11" s="7">
        <v>36290416272</v>
      </c>
      <c r="K11" s="7">
        <v>-39904782</v>
      </c>
      <c r="L11" s="7">
        <v>47177079374</v>
      </c>
      <c r="M11" s="7">
        <v>83467495646</v>
      </c>
      <c r="N11" s="33">
        <v>0.99199999999999999</v>
      </c>
      <c r="O11" s="33">
        <v>0.82499999999999996</v>
      </c>
      <c r="P11" s="7"/>
      <c r="Q11" s="7"/>
      <c r="R11" s="7"/>
      <c r="S11" s="7">
        <v>152823</v>
      </c>
      <c r="T11" s="7">
        <v>67179</v>
      </c>
      <c r="U11" s="7">
        <v>3790</v>
      </c>
      <c r="V11" s="7">
        <v>5146</v>
      </c>
      <c r="W11" s="7">
        <v>36765</v>
      </c>
      <c r="X11" s="7">
        <v>17770.599999999999</v>
      </c>
      <c r="Y11" s="7">
        <v>69200</v>
      </c>
      <c r="Z11" s="7">
        <v>2415</v>
      </c>
      <c r="AA11" s="7">
        <v>30</v>
      </c>
      <c r="AB11" s="7">
        <v>17186.419999999998</v>
      </c>
      <c r="AC11" s="7">
        <v>12721.891</v>
      </c>
      <c r="AD11" s="7">
        <v>33055</v>
      </c>
      <c r="AE11" s="16">
        <v>20753</v>
      </c>
    </row>
    <row r="12" spans="1:31" ht="20.25" customHeight="1">
      <c r="A12" s="15">
        <f>DATE(テーブル1[[#This Row],[シリアル変換前]],1,1)</f>
        <v>44197</v>
      </c>
      <c r="B12" s="6">
        <v>2021</v>
      </c>
      <c r="C12" s="7">
        <v>12087141558</v>
      </c>
      <c r="D12" s="7">
        <v>2172562223</v>
      </c>
      <c r="E12" s="7">
        <v>15972459191</v>
      </c>
      <c r="F12" s="7">
        <v>2906822360</v>
      </c>
      <c r="G12" s="7">
        <v>320891305</v>
      </c>
      <c r="H12" s="7">
        <v>1092280345</v>
      </c>
      <c r="I12" s="7">
        <v>0</v>
      </c>
      <c r="J12" s="7">
        <v>34552156982</v>
      </c>
      <c r="K12" s="7">
        <v>-1738259290</v>
      </c>
      <c r="L12" s="7">
        <v>37721487235</v>
      </c>
      <c r="M12" s="7">
        <v>72273644217</v>
      </c>
      <c r="N12" s="33">
        <v>0.99199999999999999</v>
      </c>
      <c r="O12" s="33">
        <v>0.82399999999999995</v>
      </c>
      <c r="P12" s="7"/>
      <c r="Q12" s="7"/>
      <c r="R12" s="7"/>
      <c r="S12" s="7">
        <v>152673</v>
      </c>
      <c r="T12" s="7">
        <v>67631</v>
      </c>
      <c r="U12" s="7">
        <v>3814</v>
      </c>
      <c r="V12" s="7">
        <v>5051</v>
      </c>
      <c r="W12" s="7">
        <v>37034</v>
      </c>
      <c r="X12" s="7">
        <v>17312</v>
      </c>
      <c r="Y12" s="7">
        <v>69581</v>
      </c>
      <c r="Z12" s="7">
        <v>2500</v>
      </c>
      <c r="AA12" s="7">
        <v>37</v>
      </c>
      <c r="AB12" s="7">
        <v>17242.813999999998</v>
      </c>
      <c r="AC12" s="7">
        <v>12556.578</v>
      </c>
      <c r="AD12" s="7">
        <v>33205</v>
      </c>
      <c r="AE12" s="16">
        <v>20687</v>
      </c>
    </row>
    <row r="13" spans="1:31" ht="20.25" customHeight="1">
      <c r="A13" s="15">
        <f>DATE(テーブル1[[#This Row],[シリアル変換前]],1,1)</f>
        <v>44562</v>
      </c>
      <c r="B13" s="6">
        <v>2022</v>
      </c>
      <c r="C13" s="7">
        <v>12364077027</v>
      </c>
      <c r="D13" s="7">
        <v>3019537532</v>
      </c>
      <c r="E13" s="7">
        <v>16694145764</v>
      </c>
      <c r="F13" s="7">
        <v>3030456253</v>
      </c>
      <c r="G13" s="7">
        <v>340852670</v>
      </c>
      <c r="H13" s="7">
        <v>1155503265</v>
      </c>
      <c r="I13" s="7">
        <v>0</v>
      </c>
      <c r="J13" s="7">
        <v>36604572511</v>
      </c>
      <c r="K13" s="7">
        <v>2052415529</v>
      </c>
      <c r="L13" s="7">
        <v>32923922403</v>
      </c>
      <c r="M13" s="7">
        <v>69528494914</v>
      </c>
      <c r="N13" s="33">
        <v>0.99199999999999999</v>
      </c>
      <c r="O13" s="33">
        <v>0.82499999999999996</v>
      </c>
      <c r="P13" s="7"/>
      <c r="Q13" s="7"/>
      <c r="R13" s="7"/>
      <c r="S13" s="7">
        <v>152751</v>
      </c>
      <c r="T13" s="7">
        <v>68102</v>
      </c>
      <c r="U13" s="7">
        <v>3897</v>
      </c>
      <c r="V13" s="7">
        <v>5083</v>
      </c>
      <c r="W13" s="7">
        <v>37323</v>
      </c>
      <c r="X13" s="7">
        <v>17635.900000000001</v>
      </c>
      <c r="Y13" s="7">
        <v>70053</v>
      </c>
      <c r="Z13" s="7">
        <v>2468</v>
      </c>
      <c r="AA13" s="7">
        <v>30</v>
      </c>
      <c r="AB13" s="7">
        <v>17262.143</v>
      </c>
      <c r="AC13" s="7">
        <v>12472.41</v>
      </c>
      <c r="AD13" s="7">
        <v>33078</v>
      </c>
      <c r="AE13" s="16">
        <v>20603</v>
      </c>
    </row>
    <row r="14" spans="1:31" ht="20.25" customHeight="1">
      <c r="A14" s="15">
        <f>DATE(テーブル1[[#This Row],[シリアル変換前]],1,1)</f>
        <v>44927</v>
      </c>
      <c r="B14" s="6">
        <v>2023</v>
      </c>
      <c r="C14" s="7">
        <v>12552414172</v>
      </c>
      <c r="D14" s="7">
        <v>3694342164</v>
      </c>
      <c r="E14" s="7">
        <v>16948353476</v>
      </c>
      <c r="F14" s="7">
        <v>3082594981</v>
      </c>
      <c r="G14" s="7">
        <v>349972819</v>
      </c>
      <c r="H14" s="7">
        <v>1135970991</v>
      </c>
      <c r="I14" s="7">
        <v>0</v>
      </c>
      <c r="J14" s="7">
        <v>37763648603</v>
      </c>
      <c r="K14" s="7">
        <v>1159076092</v>
      </c>
      <c r="L14" s="7">
        <v>32614091711</v>
      </c>
      <c r="M14" s="7">
        <v>70377740314</v>
      </c>
      <c r="N14" s="33">
        <v>0.99199999999999999</v>
      </c>
      <c r="O14" s="33">
        <v>0.82699999999999996</v>
      </c>
      <c r="P14" s="7"/>
      <c r="Q14" s="7"/>
      <c r="R14" s="7"/>
      <c r="S14" s="7">
        <v>152428</v>
      </c>
      <c r="T14" s="7">
        <v>68431</v>
      </c>
      <c r="U14" s="7">
        <v>3999</v>
      </c>
      <c r="V14" s="7">
        <v>5117</v>
      </c>
      <c r="W14" s="7">
        <v>37690</v>
      </c>
      <c r="X14" s="7">
        <v>17337.8</v>
      </c>
      <c r="Y14" s="7">
        <v>70939</v>
      </c>
      <c r="Z14" s="7">
        <v>2337</v>
      </c>
      <c r="AA14" s="7">
        <v>32</v>
      </c>
      <c r="AB14" s="7">
        <v>17398.268</v>
      </c>
      <c r="AC14" s="7">
        <v>12372.268</v>
      </c>
      <c r="AD14" s="7">
        <v>32813</v>
      </c>
      <c r="AE14" s="16">
        <v>20662</v>
      </c>
    </row>
    <row r="15" spans="1:31" ht="20.25" customHeight="1">
      <c r="A15" s="15">
        <f>DATE(テーブル1[[#This Row],[シリアル変換前]],1,1)</f>
        <v>45292</v>
      </c>
      <c r="B15" s="21">
        <v>2024</v>
      </c>
      <c r="C15" s="22">
        <v>12572979062</v>
      </c>
      <c r="D15" s="22">
        <v>5389331300</v>
      </c>
      <c r="E15" s="22">
        <v>17425186542</v>
      </c>
      <c r="F15" s="22">
        <v>3174734373</v>
      </c>
      <c r="G15" s="22">
        <v>368648747</v>
      </c>
      <c r="H15" s="22">
        <v>1132002384</v>
      </c>
      <c r="I15" s="22">
        <v>0</v>
      </c>
      <c r="J15" s="22">
        <v>40062882408</v>
      </c>
      <c r="K15" s="22">
        <v>2299233805</v>
      </c>
      <c r="L15" s="22">
        <v>36735759699</v>
      </c>
      <c r="M15" s="22">
        <v>76798642107</v>
      </c>
      <c r="N15" s="34">
        <v>0.99199999999999999</v>
      </c>
      <c r="O15" s="34">
        <v>0.82599999999999996</v>
      </c>
      <c r="P15" s="22"/>
      <c r="Q15" s="22"/>
      <c r="R15" s="22"/>
      <c r="S15" s="22">
        <v>152682</v>
      </c>
      <c r="T15" s="22">
        <v>69209</v>
      </c>
      <c r="U15" s="22">
        <v>4078</v>
      </c>
      <c r="V15" s="22">
        <v>5093</v>
      </c>
      <c r="W15" s="22">
        <v>38155</v>
      </c>
      <c r="X15" s="22">
        <v>17277.2</v>
      </c>
      <c r="Y15" s="22">
        <v>72079</v>
      </c>
      <c r="Z15" s="22">
        <v>2325</v>
      </c>
      <c r="AA15" s="22">
        <v>28</v>
      </c>
      <c r="AB15" s="22">
        <v>17477.519</v>
      </c>
      <c r="AC15" s="22">
        <v>12304.325000000001</v>
      </c>
      <c r="AD15" s="22">
        <v>33026</v>
      </c>
      <c r="AE15" s="23">
        <v>20721</v>
      </c>
    </row>
    <row r="16" spans="1:31" ht="20.25" customHeight="1"/>
    <row r="17" ht="20.25" customHeight="1"/>
    <row r="18" ht="20.25" customHeight="1"/>
    <row r="19" ht="20.25" customHeight="1"/>
    <row r="20" ht="20.25" customHeight="1"/>
  </sheetData>
  <phoneticPr fontId="4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5A613-8ED2-45DF-AED9-63A8E7B893FD}">
  <dimension ref="A1:I19"/>
  <sheetViews>
    <sheetView workbookViewId="0">
      <selection activeCell="O1" sqref="O1"/>
    </sheetView>
  </sheetViews>
  <sheetFormatPr defaultRowHeight="19.5" customHeight="1"/>
  <cols>
    <col min="1" max="1" width="17.5" style="9" customWidth="1"/>
    <col min="2" max="2" width="16.25" style="9" customWidth="1"/>
    <col min="3" max="3" width="21.5" style="9" bestFit="1" customWidth="1"/>
    <col min="4" max="6" width="9" style="9"/>
    <col min="7" max="7" width="13.25" style="9" bestFit="1" customWidth="1"/>
    <col min="8" max="9" width="13.875" style="9" customWidth="1"/>
    <col min="10" max="16384" width="9" style="9"/>
  </cols>
  <sheetData>
    <row r="1" spans="1:9" ht="30" customHeight="1">
      <c r="A1" s="9" t="s">
        <v>93</v>
      </c>
      <c r="G1" s="9" t="s">
        <v>107</v>
      </c>
    </row>
    <row r="2" spans="1:9" ht="21" customHeight="1">
      <c r="A2" s="9" t="str">
        <f>ピボット!D3</f>
        <v>個人市民税</v>
      </c>
      <c r="B2" s="11">
        <f>ピボット!E3</f>
        <v>12572979062</v>
      </c>
      <c r="C2" s="30">
        <f>B2</f>
        <v>12572979062</v>
      </c>
      <c r="D2" s="12">
        <f>C2/SUM($C$2:$C$8)</f>
        <v>0.31383111514435991</v>
      </c>
      <c r="G2" s="9" t="s">
        <v>94</v>
      </c>
      <c r="H2" s="11">
        <f>ピボット!E16</f>
        <v>152682</v>
      </c>
      <c r="I2" s="14">
        <f>H2</f>
        <v>152682</v>
      </c>
    </row>
    <row r="3" spans="1:9" ht="21" customHeight="1">
      <c r="A3" s="9" t="str">
        <f>ピボット!D4</f>
        <v>法人市民税</v>
      </c>
      <c r="B3" s="11">
        <f>ピボット!E4</f>
        <v>5389331300</v>
      </c>
      <c r="C3" s="30">
        <f t="shared" ref="C3:C8" si="0">B3</f>
        <v>5389331300</v>
      </c>
      <c r="D3" s="12">
        <f t="shared" ref="D3:D8" si="1">C3/SUM($C$2:$C$8)</f>
        <v>0.13452180612256259</v>
      </c>
      <c r="G3" s="9" t="s">
        <v>95</v>
      </c>
      <c r="H3" s="11">
        <f>ピボット!E17</f>
        <v>69209</v>
      </c>
      <c r="I3" s="24">
        <f t="shared" ref="I3:I14" si="2">H3</f>
        <v>69209</v>
      </c>
    </row>
    <row r="4" spans="1:9" ht="21" customHeight="1">
      <c r="A4" s="9" t="str">
        <f>ピボット!D5</f>
        <v>固定資産税</v>
      </c>
      <c r="B4" s="11">
        <f>ピボット!E5</f>
        <v>17425186542</v>
      </c>
      <c r="C4" s="30">
        <f t="shared" si="0"/>
        <v>17425186542</v>
      </c>
      <c r="D4" s="12">
        <f t="shared" si="1"/>
        <v>0.43494590240767184</v>
      </c>
      <c r="G4" s="9" t="s">
        <v>96</v>
      </c>
      <c r="H4" s="11">
        <f>ピボット!E18</f>
        <v>4078</v>
      </c>
      <c r="I4" s="25">
        <f t="shared" si="2"/>
        <v>4078</v>
      </c>
    </row>
    <row r="5" spans="1:9" ht="21" customHeight="1">
      <c r="A5" s="9" t="str">
        <f>ピボット!D6</f>
        <v>都市計画税</v>
      </c>
      <c r="B5" s="11">
        <f>ピボット!E6</f>
        <v>3174734373</v>
      </c>
      <c r="C5" s="30">
        <f t="shared" si="0"/>
        <v>3174734373</v>
      </c>
      <c r="D5" s="12">
        <f t="shared" si="1"/>
        <v>7.9243783327133985E-2</v>
      </c>
      <c r="G5" s="9" t="s">
        <v>97</v>
      </c>
      <c r="H5" s="11">
        <f>ピボット!E19</f>
        <v>5093</v>
      </c>
      <c r="I5" s="26">
        <f t="shared" si="2"/>
        <v>5093</v>
      </c>
    </row>
    <row r="6" spans="1:9" ht="21" customHeight="1">
      <c r="A6" s="9" t="str">
        <f>ピボット!D7</f>
        <v>軽自動車税</v>
      </c>
      <c r="B6" s="11">
        <f>ピボット!E7</f>
        <v>368648747</v>
      </c>
      <c r="C6" s="30">
        <f t="shared" si="0"/>
        <v>368648747</v>
      </c>
      <c r="D6" s="12">
        <f t="shared" si="1"/>
        <v>9.2017529653928738E-3</v>
      </c>
      <c r="G6" s="9" t="s">
        <v>98</v>
      </c>
      <c r="H6" s="11">
        <f>ピボット!E20</f>
        <v>38155</v>
      </c>
      <c r="I6" s="26">
        <f t="shared" si="2"/>
        <v>38155</v>
      </c>
    </row>
    <row r="7" spans="1:9" ht="21" customHeight="1">
      <c r="A7" s="9" t="str">
        <f>ピボット!D8</f>
        <v>市たばこ税</v>
      </c>
      <c r="B7" s="11">
        <f>ピボット!E8</f>
        <v>1132002384</v>
      </c>
      <c r="C7" s="30">
        <f t="shared" si="0"/>
        <v>1132002384</v>
      </c>
      <c r="D7" s="12">
        <f t="shared" si="1"/>
        <v>2.8255640032878785E-2</v>
      </c>
      <c r="G7" s="9" t="s">
        <v>99</v>
      </c>
      <c r="H7" s="11">
        <f>ピボット!E21</f>
        <v>17277.2</v>
      </c>
      <c r="I7" s="27">
        <f t="shared" si="2"/>
        <v>17277.2</v>
      </c>
    </row>
    <row r="8" spans="1:9" ht="21" customHeight="1">
      <c r="A8" s="9" t="str">
        <f>ピボット!D9</f>
        <v>入湯税</v>
      </c>
      <c r="B8" s="11">
        <f>ピボット!E9</f>
        <v>0</v>
      </c>
      <c r="C8" s="30">
        <f t="shared" si="0"/>
        <v>0</v>
      </c>
      <c r="D8" s="12">
        <f t="shared" si="1"/>
        <v>0</v>
      </c>
      <c r="G8" s="9" t="s">
        <v>100</v>
      </c>
      <c r="H8" s="11">
        <f>ピボット!E22</f>
        <v>72079</v>
      </c>
      <c r="I8" s="14">
        <f t="shared" si="2"/>
        <v>72079</v>
      </c>
    </row>
    <row r="9" spans="1:9" ht="21" customHeight="1">
      <c r="G9" s="9" t="s">
        <v>101</v>
      </c>
      <c r="H9" s="11">
        <f>ピボット!E23</f>
        <v>2325</v>
      </c>
      <c r="I9" s="14">
        <f t="shared" si="2"/>
        <v>2325</v>
      </c>
    </row>
    <row r="10" spans="1:9" ht="21" customHeight="1">
      <c r="G10" s="9" t="s">
        <v>102</v>
      </c>
      <c r="H10" s="11">
        <f>ピボット!E24</f>
        <v>28</v>
      </c>
      <c r="I10" s="14">
        <f t="shared" si="2"/>
        <v>28</v>
      </c>
    </row>
    <row r="11" spans="1:9" ht="21" customHeight="1">
      <c r="G11" s="9" t="s">
        <v>103</v>
      </c>
      <c r="H11" s="11">
        <f>ピボット!E25</f>
        <v>17477.519</v>
      </c>
      <c r="I11" s="28">
        <f t="shared" si="2"/>
        <v>17477.519</v>
      </c>
    </row>
    <row r="12" spans="1:9" ht="21" customHeight="1">
      <c r="G12" s="9" t="s">
        <v>104</v>
      </c>
      <c r="H12" s="11">
        <f>ピボット!E26</f>
        <v>12304.325000000001</v>
      </c>
      <c r="I12" s="28">
        <f t="shared" si="2"/>
        <v>12304.325000000001</v>
      </c>
    </row>
    <row r="13" spans="1:9" ht="21" customHeight="1">
      <c r="G13" s="9" t="s">
        <v>105</v>
      </c>
      <c r="H13" s="11">
        <f>ピボット!E27</f>
        <v>33026</v>
      </c>
      <c r="I13" s="29">
        <f t="shared" si="2"/>
        <v>33026</v>
      </c>
    </row>
    <row r="14" spans="1:9" ht="21" customHeight="1">
      <c r="G14" s="9" t="s">
        <v>106</v>
      </c>
      <c r="H14" s="11">
        <f>ピボット!E28</f>
        <v>20721</v>
      </c>
      <c r="I14" s="29">
        <f t="shared" si="2"/>
        <v>20721</v>
      </c>
    </row>
    <row r="15" spans="1:9" ht="30" customHeight="1"/>
    <row r="16" spans="1:9" ht="30" customHeight="1"/>
    <row r="17" ht="30" customHeight="1"/>
    <row r="18" ht="30" customHeight="1"/>
    <row r="19" ht="30" customHeight="1"/>
  </sheetData>
  <phoneticPr fontId="4"/>
  <conditionalFormatting sqref="B2:B8">
    <cfRule type="dataBar" priority="24">
      <dataBar>
        <cfvo type="min"/>
        <cfvo type="num" val="20000000000"/>
        <color theme="0" tint="-4.9989318521683403E-2"/>
      </dataBar>
      <extLst>
        <ext xmlns:x14="http://schemas.microsoft.com/office/spreadsheetml/2009/9/main" uri="{B025F937-C7B1-47D3-B67F-A62EFF666E3E}">
          <x14:id>{17E15067-BE63-4485-B21C-675091F1BE90}</x14:id>
        </ext>
      </extLst>
    </cfRule>
  </conditionalFormatting>
  <conditionalFormatting sqref="H2">
    <cfRule type="dataBar" priority="14">
      <dataBar>
        <cfvo type="min"/>
        <cfvo type="formula" val="165000"/>
        <color theme="0" tint="-4.9989318521683403E-2"/>
      </dataBar>
      <extLst>
        <ext xmlns:x14="http://schemas.microsoft.com/office/spreadsheetml/2009/9/main" uri="{B025F937-C7B1-47D3-B67F-A62EFF666E3E}">
          <x14:id>{431FFBD2-FF95-4A14-A2EF-43DDF9D60F73}</x14:id>
        </ext>
      </extLst>
    </cfRule>
  </conditionalFormatting>
  <conditionalFormatting sqref="H3">
    <cfRule type="dataBar" priority="13">
      <dataBar>
        <cfvo type="min"/>
        <cfvo type="num" val="100000"/>
        <color theme="0" tint="-4.9989318521683403E-2"/>
      </dataBar>
      <extLst>
        <ext xmlns:x14="http://schemas.microsoft.com/office/spreadsheetml/2009/9/main" uri="{B025F937-C7B1-47D3-B67F-A62EFF666E3E}">
          <x14:id>{D82E8E8E-8E3F-4DA6-BA9B-63238EDDD3AA}</x14:id>
        </ext>
      </extLst>
    </cfRule>
  </conditionalFormatting>
  <conditionalFormatting sqref="H4">
    <cfRule type="dataBar" priority="12">
      <dataBar>
        <cfvo type="min"/>
        <cfvo type="num" val="45000"/>
        <color theme="0" tint="-4.9989318521683403E-2"/>
      </dataBar>
      <extLst>
        <ext xmlns:x14="http://schemas.microsoft.com/office/spreadsheetml/2009/9/main" uri="{B025F937-C7B1-47D3-B67F-A62EFF666E3E}">
          <x14:id>{53A3655B-4082-4DCD-81E5-E22976D4AC49}</x14:id>
        </ext>
      </extLst>
    </cfRule>
  </conditionalFormatting>
  <conditionalFormatting sqref="H5">
    <cfRule type="dataBar" priority="11">
      <dataBar>
        <cfvo type="min"/>
        <cfvo type="num" val="50000"/>
        <color theme="0" tint="-4.9989318521683403E-2"/>
      </dataBar>
      <extLst>
        <ext xmlns:x14="http://schemas.microsoft.com/office/spreadsheetml/2009/9/main" uri="{B025F937-C7B1-47D3-B67F-A62EFF666E3E}">
          <x14:id>{4D094790-D4C6-4D48-B364-954422820B04}</x14:id>
        </ext>
      </extLst>
    </cfRule>
  </conditionalFormatting>
  <conditionalFormatting sqref="H6">
    <cfRule type="dataBar" priority="10">
      <dataBar>
        <cfvo type="min"/>
        <cfvo type="num" val="50000"/>
        <color theme="0" tint="-4.9989318521683403E-2"/>
      </dataBar>
      <extLst>
        <ext xmlns:x14="http://schemas.microsoft.com/office/spreadsheetml/2009/9/main" uri="{B025F937-C7B1-47D3-B67F-A62EFF666E3E}">
          <x14:id>{49862FBD-924A-43D7-A14D-708C7AD8A055}</x14:id>
        </ext>
      </extLst>
    </cfRule>
  </conditionalFormatting>
  <conditionalFormatting sqref="H7">
    <cfRule type="dataBar" priority="9">
      <dataBar>
        <cfvo type="min"/>
        <cfvo type="num" val="27000"/>
        <color theme="0" tint="-4.9989318521683403E-2"/>
      </dataBar>
      <extLst>
        <ext xmlns:x14="http://schemas.microsoft.com/office/spreadsheetml/2009/9/main" uri="{B025F937-C7B1-47D3-B67F-A62EFF666E3E}">
          <x14:id>{6269EF9E-7A65-46DF-976A-947ED11C3508}</x14:id>
        </ext>
      </extLst>
    </cfRule>
  </conditionalFormatting>
  <conditionalFormatting sqref="H8">
    <cfRule type="dataBar" priority="8">
      <dataBar>
        <cfvo type="min"/>
        <cfvo type="num" val="165000"/>
        <color theme="0" tint="-4.9989318521683403E-2"/>
      </dataBar>
      <extLst>
        <ext xmlns:x14="http://schemas.microsoft.com/office/spreadsheetml/2009/9/main" uri="{B025F937-C7B1-47D3-B67F-A62EFF666E3E}">
          <x14:id>{5808B1C2-E6E4-4F20-81E5-4A810A6A01A3}</x14:id>
        </ext>
      </extLst>
    </cfRule>
  </conditionalFormatting>
  <conditionalFormatting sqref="H9">
    <cfRule type="dataBar" priority="7">
      <dataBar>
        <cfvo type="min"/>
        <cfvo type="num" val="165000"/>
        <color theme="0" tint="-4.9989318521683403E-2"/>
      </dataBar>
      <extLst>
        <ext xmlns:x14="http://schemas.microsoft.com/office/spreadsheetml/2009/9/main" uri="{B025F937-C7B1-47D3-B67F-A62EFF666E3E}">
          <x14:id>{613FE2DA-4FAC-452D-9207-CE44DD23FC86}</x14:id>
        </ext>
      </extLst>
    </cfRule>
  </conditionalFormatting>
  <conditionalFormatting sqref="H10">
    <cfRule type="dataBar" priority="6">
      <dataBar>
        <cfvo type="min"/>
        <cfvo type="num" val="165000"/>
        <color theme="0" tint="-4.9989318521683403E-2"/>
      </dataBar>
      <extLst>
        <ext xmlns:x14="http://schemas.microsoft.com/office/spreadsheetml/2009/9/main" uri="{B025F937-C7B1-47D3-B67F-A62EFF666E3E}">
          <x14:id>{921F9CA8-1D34-4EB5-A9CA-8B3EA46EC896}</x14:id>
        </ext>
      </extLst>
    </cfRule>
  </conditionalFormatting>
  <conditionalFormatting sqref="H12">
    <cfRule type="dataBar" priority="4">
      <dataBar>
        <cfvo type="min"/>
        <cfvo type="num" val="25000"/>
        <color theme="0" tint="-4.9989318521683403E-2"/>
      </dataBar>
      <extLst>
        <ext xmlns:x14="http://schemas.microsoft.com/office/spreadsheetml/2009/9/main" uri="{B025F937-C7B1-47D3-B67F-A62EFF666E3E}">
          <x14:id>{3C7FAA47-4269-483F-8DBE-8F8F553DE881}</x14:id>
        </ext>
      </extLst>
    </cfRule>
  </conditionalFormatting>
  <conditionalFormatting sqref="H13">
    <cfRule type="dataBar" priority="3">
      <dataBar>
        <cfvo type="min"/>
        <cfvo type="num" val="40000"/>
        <color theme="0" tint="-4.9989318521683403E-2"/>
      </dataBar>
      <extLst>
        <ext xmlns:x14="http://schemas.microsoft.com/office/spreadsheetml/2009/9/main" uri="{B025F937-C7B1-47D3-B67F-A62EFF666E3E}">
          <x14:id>{572E8992-42CC-4420-A6FC-2D8D6A3CAFAD}</x14:id>
        </ext>
      </extLst>
    </cfRule>
  </conditionalFormatting>
  <conditionalFormatting sqref="H14">
    <cfRule type="dataBar" priority="2">
      <dataBar>
        <cfvo type="min"/>
        <cfvo type="num" val="40000"/>
        <color theme="0" tint="-4.9989318521683403E-2"/>
      </dataBar>
      <extLst>
        <ext xmlns:x14="http://schemas.microsoft.com/office/spreadsheetml/2009/9/main" uri="{B025F937-C7B1-47D3-B67F-A62EFF666E3E}">
          <x14:id>{8E15A9EC-D019-4F4F-A2EE-CBF835DEACAD}</x14:id>
        </ext>
      </extLst>
    </cfRule>
  </conditionalFormatting>
  <conditionalFormatting sqref="H11">
    <cfRule type="dataBar" priority="1">
      <dataBar>
        <cfvo type="min"/>
        <cfvo type="num" val="25000"/>
        <color theme="0" tint="-4.9989318521683403E-2"/>
      </dataBar>
      <extLst>
        <ext xmlns:x14="http://schemas.microsoft.com/office/spreadsheetml/2009/9/main" uri="{B025F937-C7B1-47D3-B67F-A62EFF666E3E}">
          <x14:id>{AAD26362-1ACA-4D57-8316-A3ABE2E5A528}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7E15067-BE63-4485-B21C-675091F1BE90}">
            <x14:dataBar minLength="0" maxLength="100" gradient="0" direction="leftToRight">
              <x14:cfvo type="autoMin"/>
              <x14:cfvo type="num">
                <xm:f>20000000000</xm:f>
              </x14:cfvo>
              <x14:negativeFillColor rgb="FFFF0000"/>
              <x14:axisColor rgb="FF000000"/>
            </x14:dataBar>
          </x14:cfRule>
          <xm:sqref>B2:B8</xm:sqref>
        </x14:conditionalFormatting>
        <x14:conditionalFormatting xmlns:xm="http://schemas.microsoft.com/office/excel/2006/main">
          <x14:cfRule type="dataBar" id="{431FFBD2-FF95-4A14-A2EF-43DDF9D60F73}">
            <x14:dataBar minLength="0" maxLength="100" gradient="0" direction="leftToRight">
              <x14:cfvo type="autoMin"/>
              <x14:cfvo type="formula">
                <xm:f>165000</xm:f>
              </x14:cfvo>
              <x14:negativeFillColor rgb="FFFF0000"/>
              <x14:axisColor rgb="FF000000"/>
            </x14:dataBar>
          </x14:cfRule>
          <xm:sqref>H2</xm:sqref>
        </x14:conditionalFormatting>
        <x14:conditionalFormatting xmlns:xm="http://schemas.microsoft.com/office/excel/2006/main">
          <x14:cfRule type="dataBar" id="{D82E8E8E-8E3F-4DA6-BA9B-63238EDDD3AA}">
            <x14:dataBar minLength="0" maxLength="100" gradient="0" direction="leftToRight">
              <x14:cfvo type="autoMin"/>
              <x14:cfvo type="num">
                <xm:f>100000</xm:f>
              </x14:cfvo>
              <x14:negativeFillColor rgb="FFFF0000"/>
              <x14:axisColor rgb="FF000000"/>
            </x14:dataBar>
          </x14:cfRule>
          <xm:sqref>H3</xm:sqref>
        </x14:conditionalFormatting>
        <x14:conditionalFormatting xmlns:xm="http://schemas.microsoft.com/office/excel/2006/main">
          <x14:cfRule type="dataBar" id="{53A3655B-4082-4DCD-81E5-E22976D4AC49}">
            <x14:dataBar minLength="0" maxLength="100" gradient="0" direction="leftToRight">
              <x14:cfvo type="autoMin"/>
              <x14:cfvo type="num">
                <xm:f>45000</xm:f>
              </x14:cfvo>
              <x14:negativeFillColor rgb="FFFF0000"/>
              <x14:axisColor rgb="FF000000"/>
            </x14:dataBar>
          </x14:cfRule>
          <xm:sqref>H4</xm:sqref>
        </x14:conditionalFormatting>
        <x14:conditionalFormatting xmlns:xm="http://schemas.microsoft.com/office/excel/2006/main">
          <x14:cfRule type="dataBar" id="{4D094790-D4C6-4D48-B364-954422820B04}">
            <x14:dataBar minLength="0" maxLength="100" gradient="0" direction="leftToRight">
              <x14:cfvo type="autoMin"/>
              <x14:cfvo type="num">
                <xm:f>50000</xm:f>
              </x14:cfvo>
              <x14:negativeFillColor rgb="FFFF0000"/>
              <x14:axisColor rgb="FF000000"/>
            </x14:dataBar>
          </x14:cfRule>
          <xm:sqref>H5</xm:sqref>
        </x14:conditionalFormatting>
        <x14:conditionalFormatting xmlns:xm="http://schemas.microsoft.com/office/excel/2006/main">
          <x14:cfRule type="dataBar" id="{49862FBD-924A-43D7-A14D-708C7AD8A055}">
            <x14:dataBar minLength="0" maxLength="100" gradient="0" direction="leftToRight">
              <x14:cfvo type="autoMin"/>
              <x14:cfvo type="num">
                <xm:f>50000</xm:f>
              </x14:cfvo>
              <x14:negativeFillColor rgb="FFFF0000"/>
              <x14:axisColor rgb="FF000000"/>
            </x14:dataBar>
          </x14:cfRule>
          <xm:sqref>H6</xm:sqref>
        </x14:conditionalFormatting>
        <x14:conditionalFormatting xmlns:xm="http://schemas.microsoft.com/office/excel/2006/main">
          <x14:cfRule type="dataBar" id="{6269EF9E-7A65-46DF-976A-947ED11C3508}">
            <x14:dataBar minLength="0" maxLength="100" gradient="0" direction="leftToRight">
              <x14:cfvo type="autoMin"/>
              <x14:cfvo type="num">
                <xm:f>27000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5808B1C2-E6E4-4F20-81E5-4A810A6A01A3}">
            <x14:dataBar minLength="0" maxLength="100" gradient="0" direction="leftToRight">
              <x14:cfvo type="autoMin"/>
              <x14:cfvo type="num">
                <xm:f>165000</xm:f>
              </x14:cfvo>
              <x14:negativeFillColor rgb="FFFF0000"/>
              <x14:axisColor rgb="FF000000"/>
            </x14:dataBar>
          </x14:cfRule>
          <xm:sqref>H8</xm:sqref>
        </x14:conditionalFormatting>
        <x14:conditionalFormatting xmlns:xm="http://schemas.microsoft.com/office/excel/2006/main">
          <x14:cfRule type="dataBar" id="{613FE2DA-4FAC-452D-9207-CE44DD23FC86}">
            <x14:dataBar minLength="0" maxLength="100" gradient="0" direction="leftToRight">
              <x14:cfvo type="autoMin"/>
              <x14:cfvo type="num">
                <xm:f>165000</xm:f>
              </x14:cfvo>
              <x14:negativeFillColor rgb="FFFF0000"/>
              <x14:axisColor rgb="FF000000"/>
            </x14:dataBar>
          </x14:cfRule>
          <xm:sqref>H9</xm:sqref>
        </x14:conditionalFormatting>
        <x14:conditionalFormatting xmlns:xm="http://schemas.microsoft.com/office/excel/2006/main">
          <x14:cfRule type="dataBar" id="{921F9CA8-1D34-4EB5-A9CA-8B3EA46EC896}">
            <x14:dataBar minLength="0" maxLength="100" gradient="0" direction="leftToRight">
              <x14:cfvo type="autoMin"/>
              <x14:cfvo type="num">
                <xm:f>165000</xm:f>
              </x14:cfvo>
              <x14:negativeFillColor rgb="FFFF0000"/>
              <x14:axisColor rgb="FF000000"/>
            </x14:dataBar>
          </x14:cfRule>
          <xm:sqref>H10</xm:sqref>
        </x14:conditionalFormatting>
        <x14:conditionalFormatting xmlns:xm="http://schemas.microsoft.com/office/excel/2006/main">
          <x14:cfRule type="dataBar" id="{3C7FAA47-4269-483F-8DBE-8F8F553DE881}">
            <x14:dataBar minLength="0" maxLength="100" gradient="0" direction="leftToRight">
              <x14:cfvo type="autoMin"/>
              <x14:cfvo type="num">
                <xm:f>25000</xm:f>
              </x14:cfvo>
              <x14:negativeFillColor rgb="FFFF0000"/>
              <x14:axisColor rgb="FF000000"/>
            </x14:dataBar>
          </x14:cfRule>
          <xm:sqref>H12</xm:sqref>
        </x14:conditionalFormatting>
        <x14:conditionalFormatting xmlns:xm="http://schemas.microsoft.com/office/excel/2006/main">
          <x14:cfRule type="dataBar" id="{572E8992-42CC-4420-A6FC-2D8D6A3CAFAD}">
            <x14:dataBar minLength="0" maxLength="100" gradient="0" direction="leftToRight">
              <x14:cfvo type="autoMin"/>
              <x14:cfvo type="num">
                <xm:f>40000</xm:f>
              </x14:cfvo>
              <x14:negativeFillColor rgb="FFFF0000"/>
              <x14:axisColor rgb="FF000000"/>
            </x14:dataBar>
          </x14:cfRule>
          <xm:sqref>H13</xm:sqref>
        </x14:conditionalFormatting>
        <x14:conditionalFormatting xmlns:xm="http://schemas.microsoft.com/office/excel/2006/main">
          <x14:cfRule type="dataBar" id="{8E15A9EC-D019-4F4F-A2EE-CBF835DEACAD}">
            <x14:dataBar minLength="0" maxLength="100" gradient="0" direction="leftToRight">
              <x14:cfvo type="autoMin"/>
              <x14:cfvo type="num">
                <xm:f>40000</xm:f>
              </x14:cfvo>
              <x14:negativeFillColor rgb="FFFF0000"/>
              <x14:axisColor rgb="FF000000"/>
            </x14:dataBar>
          </x14:cfRule>
          <xm:sqref>H14</xm:sqref>
        </x14:conditionalFormatting>
        <x14:conditionalFormatting xmlns:xm="http://schemas.microsoft.com/office/excel/2006/main">
          <x14:cfRule type="dataBar" id="{AAD26362-1ACA-4D57-8316-A3ABE2E5A528}">
            <x14:dataBar minLength="0" maxLength="100" gradient="0" direction="leftToRight">
              <x14:cfvo type="autoMin"/>
              <x14:cfvo type="num">
                <xm:f>25000</xm:f>
              </x14:cfvo>
              <x14:negativeFillColor rgb="FFFF0000"/>
              <x14:axisColor rgb="FF000000"/>
            </x14:dataBar>
          </x14:cfRule>
          <xm:sqref>H11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C2ECD-D34A-4EF2-9219-80DD955EC1D7}">
  <dimension ref="A1:S117"/>
  <sheetViews>
    <sheetView workbookViewId="0">
      <selection activeCell="O1" sqref="O1"/>
    </sheetView>
  </sheetViews>
  <sheetFormatPr defaultRowHeight="20.25" customHeight="1"/>
  <cols>
    <col min="1" max="2" width="11.375" style="1" customWidth="1"/>
    <col min="3" max="13" width="9" style="1"/>
    <col min="15" max="16384" width="9" style="1"/>
  </cols>
  <sheetData>
    <row r="1" spans="1:19" ht="20.25" customHeight="1">
      <c r="A1" s="46" t="s">
        <v>141</v>
      </c>
    </row>
    <row r="2" spans="1:19" ht="20.25" customHeight="1">
      <c r="A2" s="1" t="s">
        <v>112</v>
      </c>
    </row>
    <row r="4" spans="1:19" ht="20.25" customHeight="1">
      <c r="A4" s="48" t="s">
        <v>149</v>
      </c>
      <c r="B4" s="35"/>
      <c r="C4" s="35"/>
      <c r="D4" s="35"/>
      <c r="E4" s="35"/>
      <c r="F4" s="35"/>
      <c r="G4" s="35"/>
      <c r="H4" s="35"/>
      <c r="I4" s="35"/>
      <c r="J4" s="35"/>
      <c r="K4" s="35"/>
      <c r="M4" s="45" t="s">
        <v>134</v>
      </c>
      <c r="N4" s="43"/>
      <c r="O4" s="36"/>
      <c r="P4" s="36"/>
      <c r="Q4" s="36"/>
      <c r="R4" s="36"/>
      <c r="S4" s="37"/>
    </row>
    <row r="5" spans="1:19" ht="20.25" customHeight="1">
      <c r="A5" s="1" t="s">
        <v>146</v>
      </c>
      <c r="B5" s="31" t="s">
        <v>147</v>
      </c>
      <c r="M5" s="38" t="s">
        <v>136</v>
      </c>
      <c r="S5" s="39"/>
    </row>
    <row r="6" spans="1:19" ht="20.25" customHeight="1">
      <c r="M6" s="40" t="s">
        <v>135</v>
      </c>
      <c r="N6" s="44"/>
      <c r="O6" s="41"/>
      <c r="P6" s="41"/>
      <c r="Q6" s="41"/>
      <c r="R6" s="41"/>
      <c r="S6" s="42"/>
    </row>
    <row r="7" spans="1:19" ht="20.25" customHeight="1">
      <c r="A7" s="48" t="s">
        <v>148</v>
      </c>
      <c r="B7" s="35"/>
      <c r="C7" s="35"/>
      <c r="D7" s="35"/>
      <c r="E7" s="35"/>
      <c r="F7" s="35"/>
      <c r="G7" s="35"/>
      <c r="H7" s="35"/>
      <c r="I7" s="35"/>
      <c r="J7" s="35"/>
      <c r="K7" s="35"/>
    </row>
    <row r="8" spans="1:19" ht="20.25" customHeight="1">
      <c r="A8" s="47" t="s">
        <v>142</v>
      </c>
      <c r="B8" s="35"/>
      <c r="C8" s="35"/>
      <c r="D8" s="35"/>
      <c r="E8" s="35"/>
      <c r="F8" s="35"/>
      <c r="G8" s="35"/>
      <c r="H8" s="35"/>
      <c r="I8" s="35"/>
      <c r="J8" s="35"/>
      <c r="K8" s="35"/>
    </row>
    <row r="9" spans="1:19" ht="20.25" customHeight="1">
      <c r="A9" s="1" t="s">
        <v>113</v>
      </c>
    </row>
    <row r="10" spans="1:19" ht="20.25" customHeight="1">
      <c r="A10" s="1" t="s">
        <v>116</v>
      </c>
      <c r="C10" s="1" t="s">
        <v>114</v>
      </c>
    </row>
    <row r="11" spans="1:19" ht="20.25" customHeight="1">
      <c r="A11" s="1" t="s">
        <v>115</v>
      </c>
      <c r="C11" s="1" t="s">
        <v>117</v>
      </c>
    </row>
    <row r="12" spans="1:19" ht="20.25" customHeight="1">
      <c r="A12" s="1" t="s">
        <v>118</v>
      </c>
      <c r="C12" s="1" t="s">
        <v>119</v>
      </c>
    </row>
    <row r="13" spans="1:19" ht="20.25" customHeight="1">
      <c r="A13" s="1" t="s">
        <v>120</v>
      </c>
      <c r="C13" s="1" t="s">
        <v>121</v>
      </c>
    </row>
    <row r="14" spans="1:19" ht="20.25" customHeight="1">
      <c r="A14" s="1" t="s">
        <v>122</v>
      </c>
      <c r="C14" s="1" t="s">
        <v>123</v>
      </c>
    </row>
    <row r="15" spans="1:19" ht="20.25" customHeight="1">
      <c r="A15" s="1" t="s">
        <v>124</v>
      </c>
      <c r="C15" s="1" t="s">
        <v>125</v>
      </c>
    </row>
    <row r="16" spans="1:19" ht="20.25" customHeight="1">
      <c r="A16" s="1" t="s">
        <v>126</v>
      </c>
      <c r="C16" s="1" t="s">
        <v>127</v>
      </c>
    </row>
    <row r="17" spans="1:11" ht="20.25" customHeight="1">
      <c r="A17" s="1" t="s">
        <v>128</v>
      </c>
      <c r="C17" s="1" t="s">
        <v>119</v>
      </c>
    </row>
    <row r="18" spans="1:11" ht="20.25" customHeight="1">
      <c r="A18" s="1" t="s">
        <v>129</v>
      </c>
      <c r="C18" s="1" t="s">
        <v>130</v>
      </c>
    </row>
    <row r="19" spans="1:11" ht="20.25" customHeight="1">
      <c r="A19" s="1" t="s">
        <v>131</v>
      </c>
      <c r="C19" s="1" t="s">
        <v>132</v>
      </c>
    </row>
    <row r="21" spans="1:11" ht="20.25" customHeight="1">
      <c r="A21" s="48" t="s">
        <v>143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</row>
    <row r="22" spans="1:11" ht="20.25" customHeight="1">
      <c r="A22" s="1" t="s">
        <v>145</v>
      </c>
    </row>
    <row r="43" spans="1:11" ht="20.25" customHeight="1">
      <c r="A43" s="48" t="s">
        <v>137</v>
      </c>
      <c r="B43" s="35"/>
      <c r="C43" s="35"/>
      <c r="D43" s="35"/>
      <c r="E43" s="35"/>
      <c r="F43" s="35"/>
      <c r="G43" s="35"/>
      <c r="H43" s="35"/>
      <c r="I43" s="35"/>
      <c r="J43" s="35"/>
      <c r="K43" s="35"/>
    </row>
    <row r="44" spans="1:11" ht="20.25" customHeight="1">
      <c r="A44" s="1" t="s">
        <v>133</v>
      </c>
    </row>
    <row r="64" spans="1:11" ht="20.25" customHeight="1">
      <c r="A64" s="48" t="s">
        <v>138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</row>
    <row r="86" spans="1:11" ht="20.25" customHeight="1">
      <c r="A86" s="48" t="s">
        <v>144</v>
      </c>
      <c r="B86" s="35"/>
      <c r="C86" s="35"/>
      <c r="D86" s="35"/>
      <c r="E86" s="35"/>
      <c r="F86" s="35"/>
      <c r="G86" s="35"/>
      <c r="H86" s="35"/>
      <c r="I86" s="35"/>
      <c r="J86" s="35"/>
      <c r="K86" s="35"/>
    </row>
    <row r="113" spans="1:1" ht="20.25" customHeight="1">
      <c r="A113" s="49" t="s">
        <v>139</v>
      </c>
    </row>
    <row r="114" spans="1:1" ht="20.25" customHeight="1">
      <c r="A114" s="49" t="s">
        <v>153</v>
      </c>
    </row>
    <row r="116" spans="1:1" ht="20.25" customHeight="1">
      <c r="A116" s="1" t="s">
        <v>140</v>
      </c>
    </row>
    <row r="117" spans="1:1" ht="20.25" customHeight="1">
      <c r="A117" s="31" t="s">
        <v>154</v>
      </c>
    </row>
  </sheetData>
  <phoneticPr fontId="4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ダッシュボード</vt:lpstr>
      <vt:lpstr>ピボット</vt:lpstr>
      <vt:lpstr>データ</vt:lpstr>
      <vt:lpstr>カメラ</vt:lpstr>
      <vt:lpstr>年度更新</vt:lpstr>
    </vt:vector>
  </TitlesOfParts>
  <Company>KariyaCity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生田　悟詩</dc:creator>
  <cp:lastModifiedBy>生田　悟詩</cp:lastModifiedBy>
  <dcterms:created xsi:type="dcterms:W3CDTF">2025-08-05T06:57:35Z</dcterms:created>
  <dcterms:modified xsi:type="dcterms:W3CDTF">2025-08-14T05:56:05Z</dcterms:modified>
</cp:coreProperties>
</file>